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activeTab="0"/>
  </bookViews>
  <sheets>
    <sheet name="SPA - გეგმა" sheetId="1" r:id="rId1"/>
  </sheets>
  <definedNames>
    <definedName name="_xlnm._FilterDatabase" localSheetId="0" hidden="1">'SPA - გეგმა'!$A$2:$I$72</definedName>
  </definedNames>
  <calcPr fullCalcOnLoad="1"/>
</workbook>
</file>

<file path=xl/sharedStrings.xml><?xml version="1.0" encoding="utf-8"?>
<sst xmlns="http://schemas.openxmlformats.org/spreadsheetml/2006/main" count="417" uniqueCount="160">
  <si>
    <t>შესყიდვის საშუალება</t>
  </si>
  <si>
    <t>შესყიდვის საფუძველი</t>
  </si>
  <si>
    <t>დაფინანსების წყარო</t>
  </si>
  <si>
    <t>სახელმწიფო ბიუჯეტი</t>
  </si>
  <si>
    <t>ზღვრების შესაბამისად</t>
  </si>
  <si>
    <t>ნორმატიული აქტით დადგენილი გადასახდელები</t>
  </si>
  <si>
    <t>ექსკლუზივი</t>
  </si>
  <si>
    <t>N</t>
  </si>
  <si>
    <t>შესყიდვის ობიექტი</t>
  </si>
  <si>
    <t>საწვავი (ბენზინი)</t>
  </si>
  <si>
    <t>შეკვეთით ნაბეჭდი მასალა</t>
  </si>
  <si>
    <t>საბეჭდი ქაღალდი ა4</t>
  </si>
  <si>
    <t>ჰიგიენური საშუალებები</t>
  </si>
  <si>
    <t>საწმენდი და საპრიალებელი საშუალებები</t>
  </si>
  <si>
    <t>ქსელთაშორისი კავშირის უზრუნველყოფა</t>
  </si>
  <si>
    <t>ავტოტექმომსახურება</t>
  </si>
  <si>
    <t>კომპიუტერული ტექნიკის შეკეთება</t>
  </si>
  <si>
    <t>სატელეკომუნიკაციო მომსახურება (ფიჭური კავშირგაბმულობა)</t>
  </si>
  <si>
    <t>სატელეკომუნიკაციო მომსახურება (IP ტელეფონი)</t>
  </si>
  <si>
    <t>სატელეკომუნიკაციო მომსახურება (სპეც.კავშირი)</t>
  </si>
  <si>
    <t>სადაზღვევო მომსახურებები</t>
  </si>
  <si>
    <t>მონაცემთა ბაზის დამატებითი მომსახურება</t>
  </si>
  <si>
    <t>საარქივო მომსახურება</t>
  </si>
  <si>
    <t>სატელემაუწყებლო მომსახურება</t>
  </si>
  <si>
    <t>ავტოსადგომების მომსახურება</t>
  </si>
  <si>
    <t>წარმომადგენლობითი ხარჯები</t>
  </si>
  <si>
    <t>დოკუმენტბრუნვის ელექტრონული სისტემა</t>
  </si>
  <si>
    <t>სასმელი წყალი</t>
  </si>
  <si>
    <t>ადმინისტრაციული მომსახურება</t>
  </si>
  <si>
    <t>09132000 - ბენზინი</t>
  </si>
  <si>
    <t xml:space="preserve">სხვადასხვა საკვები პროდუქტი </t>
  </si>
  <si>
    <t>15980000 - უალკოჰოლო სასმელები</t>
  </si>
  <si>
    <t>სპეციალური ტანსაცმელი და აქსესუარები (დამლაგებლის აღჭურვილობა)</t>
  </si>
  <si>
    <t>18424300 - ერთჯერადი ხელთათმანები</t>
  </si>
  <si>
    <t>22458000 - შეკვეთით ნაბეჭდი მასალა</t>
  </si>
  <si>
    <t xml:space="preserve"> 22800000 - ქაღალდის ან მუყაოს სარეგისტრაციო ჟურნალები/წიგნები, საბუღალტრო წიგნები, ფორმები და სხვა ნაბეჭდი საკანცელარიო ნივთები</t>
  </si>
  <si>
    <t>30197630 - საბეჭდი ქაღალდი</t>
  </si>
  <si>
    <t>30200000 - კომპიუტერული მოწყობილობები და აქსესუარები</t>
  </si>
  <si>
    <t>კომპიუტერული მოწყობილობები და აქსესუარები</t>
  </si>
  <si>
    <t>79995100 - საარქივო მომსახურებები</t>
  </si>
  <si>
    <t>64214000 - გამოყოფილი/სპეციალური სატელეფონო ქსელის მომსახურება</t>
  </si>
  <si>
    <t>64212000 - მობილური სატელეფონო კავშირის მომსახურებები</t>
  </si>
  <si>
    <t>64215000 - IP სატელეფონო მომსახურებები</t>
  </si>
  <si>
    <t xml:space="preserve">55300000 - რესტორნებისა და კვების საწარმოების მომსახურეობები </t>
  </si>
  <si>
    <t xml:space="preserve"> რესტორნებისა და კვების საწარმოების მომსახურეობები (წარმომადგენლობითი ხარჯები)</t>
  </si>
  <si>
    <t>60100000 - საავტომობილო ტრანსპორტის მომსახურებები</t>
  </si>
  <si>
    <t>საზოგადოებრივი ტრანსპორტის, ტაქსის  მომსახურება</t>
  </si>
  <si>
    <t>72320000 - მონაცემთა ბაზებთან მუშაობა</t>
  </si>
  <si>
    <t>ინტერნეტმომსახურება</t>
  </si>
  <si>
    <t>მთარგმნელობითი, სათარჯიმნო მომსახურება</t>
  </si>
  <si>
    <t>79800000 - ბეჭდვა და მასთან დაკავშირებული მომსახურებები</t>
  </si>
  <si>
    <t xml:space="preserve"> ბეჭდვა და მასთან დაკავშირებული მომსახურებები</t>
  </si>
  <si>
    <t>92220000 - სატელემაუწყებლო მომსახურებები</t>
  </si>
  <si>
    <t>98351100 - ავტოსადგომების მომსახურებები</t>
  </si>
  <si>
    <t>50300000 - პერსონალური კომპიუტერების, საოფისე აპარატურის, სატელეკომუნიკაციო და აუდიოვიზუალური მოწყობილობების შეკეთება, ტექნიკური მომსახურება და მათთან დაკავშირებული მომსახურებები</t>
  </si>
  <si>
    <t>I,II,III,IV</t>
  </si>
  <si>
    <t>შესყიდვის ვადა</t>
  </si>
  <si>
    <t>33700000 - პირადი ჰიგიენის საშუალებები</t>
  </si>
  <si>
    <t>39200000-ავეჯის აქსესუარები</t>
  </si>
  <si>
    <t>39500000 - ქსოვილის ნივთები</t>
  </si>
  <si>
    <t>39800000 - საწმენდი და საპრიალებელი პროდუქცია</t>
  </si>
  <si>
    <t>41110000 - სასმელი წყალი</t>
  </si>
  <si>
    <t>48219100 - ქსელთაშორისი კავშირის უზრუნველყოფის პროგრამული პაკეტები</t>
  </si>
  <si>
    <t>66510000 - სადაზღვევო მომსახურებები</t>
  </si>
  <si>
    <t>72260000 - პროგრამულ უზრუნველყოფასთან დაკავშირებული მომსახურებები</t>
  </si>
  <si>
    <t>72400000 - ინტერნეტმომსახურებები</t>
  </si>
  <si>
    <t>75100000-ადმინისტრაციული მომსახურება</t>
  </si>
  <si>
    <t>CPV კოდები (დეტალური)</t>
  </si>
  <si>
    <t xml:space="preserve">CPV კოდები (ძირითადი)
</t>
  </si>
  <si>
    <t>15800000 - სხვადასხვა საკვები პროდუქტი</t>
  </si>
  <si>
    <t xml:space="preserve">მანქანის რეცხვა </t>
  </si>
  <si>
    <t>მომსახურებები მართლმსაჯულების სფეროში, საზოგადოებისათვის მომსახურებების გაწევა (112)</t>
  </si>
  <si>
    <t>სახელმწიფოებრივი და საზოგადოებრივი მნიშვნელობის ღონისძიება</t>
  </si>
  <si>
    <t>განსაზღვრული წლოვანების ავტოსატრანსპორტო საშუალებები</t>
  </si>
  <si>
    <t>19600000 - ტყავის, ტექსტილის, რეზინისა და პლასტმასის ნარჩენი</t>
  </si>
  <si>
    <t>პოლიეთილენის პაკეტები და ტომრები ნარჩენებისა და ნაგვისთვის</t>
  </si>
  <si>
    <t>დასასუფთავებელი ნაჭრები</t>
  </si>
  <si>
    <t>09100000</t>
  </si>
  <si>
    <t>50112000 - მანქანების შეკეთება და ტექნიკური მომსახურება</t>
  </si>
  <si>
    <t>ჯამი:</t>
  </si>
  <si>
    <t>კონსოლიდირებული შესყიდვა</t>
  </si>
  <si>
    <t xml:space="preserve"> საოფისე მანქანა-დანადგარები, აღჭურვილობა და საკანცელარიო ნივთები, კომპიუტერების, პრინტერებისა და ავეჯის გარდა</t>
  </si>
  <si>
    <t>ქაღალდის ან მუყაოს სარეგისტრაციო ჟურნალები/წიგნები, საბუღალტრო წიგნები, ფორმები და სხვა ნაბეჭდი საკანცელარიო ნივთები</t>
  </si>
  <si>
    <t xml:space="preserve">სავარაუდო ღირებულება </t>
  </si>
  <si>
    <t xml:space="preserve">სასმელები, თამბაქო და მონათესავე პროდუქტები </t>
  </si>
  <si>
    <t>გამარტივებული შესყიდვა</t>
  </si>
  <si>
    <t>79530000 - მთარგმნელობითი მომსახურება, 79540000 - სათარჯიმნო მომსახურება, 79552000 - ტექსტის დამუშავება</t>
  </si>
  <si>
    <t>ელექტრონული ტენდერი</t>
  </si>
  <si>
    <t xml:space="preserve">საბუღალტრო პროგრამა ორის ბუღალტერის (1 მომხმარებლიანი) განახლება </t>
  </si>
  <si>
    <t>საფოსტო და საკურიერო მომსახურებები</t>
  </si>
  <si>
    <t>64100000-საფოსტო და საკურიერო მომსახურებები</t>
  </si>
  <si>
    <t>საფელდეგერო მომსახურება</t>
  </si>
  <si>
    <t>31440000-ელემენტები</t>
  </si>
  <si>
    <t>ელემენტები</t>
  </si>
  <si>
    <t>ელექტრონული ფოსტის მომსახურება</t>
  </si>
  <si>
    <t>64216120 - ელექტრონული ფოსტის მომსახურება</t>
  </si>
  <si>
    <t>48440000-ფინანსური ანალიზისა და ბუღალტრული აღრიცხვის პროგრამები</t>
  </si>
  <si>
    <t>30237280 - ენერგომომარაგების აქსესუარები</t>
  </si>
  <si>
    <t xml:space="preserve">პერსონალური კომპიუტერისთვის განკუთვნილი უწყვეტი კვების წყარო (UPS) </t>
  </si>
  <si>
    <t>30200000 - კომპიუტერული მოწყობილობები და აქსესუარები (30213100 - პორტაბელური კომპიუტერები (ლეპტოპები) 30213300 - მაგიდის კომპიუტერები (დესკტოპები) 30232110 - ლაზერული პრინტერები</t>
  </si>
  <si>
    <t>39113100 - სავარძლები</t>
  </si>
  <si>
    <t>ავეჯი (სავარძლები)</t>
  </si>
  <si>
    <t>80500000 - სატრენინგო მომსახურებები</t>
  </si>
  <si>
    <t>ბიუროს თანამშრომელთა კვალიფიკაციის ამაღლებასთან დაკავშირებული მომსახურებები</t>
  </si>
  <si>
    <t xml:space="preserve">კომპიუტერული მოწყობილობები და აქსესუარები (მათ შორის ბიუროს სერვერის განახლებისთვის საჭირო კომპიუტერული მოწყობილობები და აქსესუარები), გარდა კონსოლიდირებული ტენდერით გათვალისწინებული მაგიდის კომპიუტერისა (დესკტოპი), პორტაბელური კომპიუტერისა (ლეპტოპი), მრავალფუნქციური  პრინტერებისა და უწყვეტი კვების წყაროებისა (UPS) </t>
  </si>
  <si>
    <t>75200000- საზოგადოებისათვის მომსახურებების გაწევა, 75231100 - სასამართლოებთან დაკავშირებული ადმინისტრაციული მომსახურებები</t>
  </si>
  <si>
    <t xml:space="preserve">სსიპ-საჯარო სამსახურის ბიუროს სახელმწიფო შესყიდვების გეგმა - 2023 წელი   </t>
  </si>
  <si>
    <t>90711400 - გარემოზე ზემოქმედების შეფასება, მშენებლობის სფეროს გარდა.</t>
  </si>
  <si>
    <t>I</t>
  </si>
  <si>
    <t xml:space="preserve">სამუშაო სივრცეში ფიზიკური ფაქტორების გაზომვის მომსახურება </t>
  </si>
  <si>
    <t xml:space="preserve"> ხელსაწყოები, საკეტები, გასაღებები, ანჯამები, დამჭერები, ჭაჯვები და ზამბარები/რესორები</t>
  </si>
  <si>
    <t>44522400 - საკეტების ნაწილები</t>
  </si>
  <si>
    <t xml:space="preserve"> კარტრიჯები</t>
  </si>
  <si>
    <t>30125100 - ტონერიანი კარტრიჯები</t>
  </si>
  <si>
    <t>I,II</t>
  </si>
  <si>
    <t xml:space="preserve"> სსიპ-საჯარო სამსახურის ბიუროსა და გაერთიანებული ერების ორგანიზაციის
განვითარების პროგრამას (UNDP) შორის 2023 წლის 09 თებერვალს გაფორმდა „მომავალზე
ორიენტირებული საჯარო სამსახურის მდგრადობის გაძლიერება ხელმისაწვდომობის,
კეთილსინდისიერებისა და მტკიცებულებებზე დაფუძნებული მიდგომების მხარდაჭერის გზით“ საგრანტო
ხელშეკრულება, 
ფინანსთა სამინისტროს მიერ რეგისტრირებულია ნომრით - №2739; 10.02.2023</t>
  </si>
  <si>
    <t>II</t>
  </si>
  <si>
    <t xml:space="preserve"> ოფისის მუშაობის უზრუნველყოფასთან დაკავშირებული მომსახურებები</t>
  </si>
  <si>
    <t>79530000 - მთარგმნელობითი მომსახურება, 79540000 - სათარჯიმნო მომსახურება</t>
  </si>
  <si>
    <t>CPV79960000 - ფოტოგრაფიული და დამატებითი მომსახურებები</t>
  </si>
  <si>
    <t>II,IV</t>
  </si>
  <si>
    <t>სსიპ - საჯარო სამსახურის ბიუროსა და გაერთიანებული ერების ორგანიზაციის
განვითარების პროგრამას (UNDP) შორის 2023 წლის 09 თებერვალს გაფორმებული „დეცენტრალიზაციისა
და კარგი მმართველობის ხელშეწყობა საჯარო სამსახურში ადგილობრივი თვითმმართველობის დონეზე“
საგრანტო ხელშეკრულება, 
ფინანსთა სამინისტროს მიერ რეგისტრირებულია ნომრით - №2738;
10.02.2023</t>
  </si>
  <si>
    <t>სასტუმროს მომსახურება</t>
  </si>
  <si>
    <t>II, III</t>
  </si>
  <si>
    <t>IV</t>
  </si>
  <si>
    <t>სხვადასხვა კომერციული მომსახურება და მასთან დაკავშირებული მომსახურებები</t>
  </si>
  <si>
    <t xml:space="preserve"> სხვადასხვა კომერციული მომსახურება და მასთან დაკავშირებული მომსახურებები</t>
  </si>
  <si>
    <t>79540000 - სათარჯიმნო მომსახურება</t>
  </si>
  <si>
    <t>I,II,III</t>
  </si>
  <si>
    <t xml:space="preserve"> რესტორნებისა და კვების საწარმოების მომსახურეობები </t>
  </si>
  <si>
    <t>საზოგადოებრივი ტრანსპორტის  მომსახურება</t>
  </si>
  <si>
    <t>30100000- საოფისე მანქანა-დანადგარები, აღჭურვილობა და საკანცელარიო ნივთები, კომპიუტერების, პრინტერებისა და ავეჯის გარდა, 30125100 ტონერიანი კარტრიჯები</t>
  </si>
  <si>
    <t>ყურსასმენები</t>
  </si>
  <si>
    <t>CPV32342100 - ყურსასმენები/საყურისები (დიდი ზომის)</t>
  </si>
  <si>
    <t>50112300- მანქანის რეცხვა და მსგავსი მომსახურებები , 50112000 - მანქანების შეკეთება და ტექნიკური მომსახურება</t>
  </si>
  <si>
    <t xml:space="preserve">CPV55110000 - სასტუმროში დაბინავების მომსახურება;
</t>
  </si>
  <si>
    <t>55110000 - სასტუმროში დაბინავების მომსახურება, 55120000 - სასტუმროში შეხვედრებისა და კონფერენციების ორგანიზების მომსახურება</t>
  </si>
  <si>
    <t>ნათურები</t>
  </si>
  <si>
    <t>31500000 - გასანათებელი მოწყობილობები და ელექტრონათურები, 31531000 - ნათურები</t>
  </si>
  <si>
    <t>ერთჯერადი ჭიქები</t>
  </si>
  <si>
    <t>შეფასებასთან დაკავშირებული საკონსულტაციო მომსახურებები</t>
  </si>
  <si>
    <t>79419000 შეფასებასთან დაკავშირებული საკონსულტაციო მომსახურებები</t>
  </si>
  <si>
    <t>II,III</t>
  </si>
  <si>
    <t>I,III</t>
  </si>
  <si>
    <t>სარკინიგზო ტრანსპორტის მომსახურებები</t>
  </si>
  <si>
    <t xml:space="preserve">CPV60200000 - სარკინიგზო ტრანსპორტის მომსახურებები; CPV60210000 - საზოგადოებრივი
ტრანსპორტის მომსახურებები </t>
  </si>
  <si>
    <t>III</t>
  </si>
  <si>
    <t>საოფისე ავეჯი</t>
  </si>
  <si>
    <t xml:space="preserve">39100000- ავეჯი,  39130000 - საოფისე ავეჯი, 39121200 - მაგიდები. </t>
  </si>
  <si>
    <t>50712000 - შენობის მექანიკური მოწყობილობების შეკეთება და ტექნიკური მომსახურება</t>
  </si>
  <si>
    <t xml:space="preserve">საჯარო სამსახურის ბიუროს ოფისში არსებული ალუმინის ფანჯრების
რეგულირება/შეკეთება </t>
  </si>
  <si>
    <t>18530000 - საჩუქრები და ჯილდოები</t>
  </si>
  <si>
    <t>ეროვნული დატვირთვის მქონე სამახსოვრო საჩუქრები</t>
  </si>
  <si>
    <t>CPV79340000 - სარეკლამო და მარკეტინგული მომსახურებები</t>
  </si>
  <si>
    <t>სარეკლამო და მარკეტინგული მომსახურებები</t>
  </si>
  <si>
    <t xml:space="preserve"> CPV50413200 ხანძარსაწინააღმდეგო მოწყობილობის შეკეთება და ტექნიკური მომსახურება</t>
  </si>
  <si>
    <t>ბიუროს ოფისში შრომის უსაფრთხოების უზრუნველსაყოფად,
ბიუროში განთავსებული 2 (ორი) ცალი, 6 კგ-იანი ფხვნილოვანი ცეცხლმაქრის (ОП6) გადამუხტვა</t>
  </si>
  <si>
    <t>55100000 - სასტუმროს მომსახურება 55110000 - სასტუმროში დაბინავების მომსახურება; 55120000 - სასტუმროში შეხვედრებისა და კონფერენციების ორგანიზების მომსახურება; 55130000 - სასტუმროსთან დაკავშირებული სხვა მომსახურებები</t>
  </si>
  <si>
    <t>60100000 - საავტომობილო ტრანსპორტის მომსახურებები 60172000 - ავტობუსებისა და ვაგონების დაქირავება მძღოლთან ერთად</t>
  </si>
  <si>
    <t>ავტობუსების დაქირავება მძღოლთან ერთად ტრანსპორტირებისთვის</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</si>
</sst>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_-* #,##0\ _₾_-;\-* #,##0\ _₾_-;_-* &quot;-&quot;\ _₾_-;_-@_-"/>
    <numFmt numFmtId="179" formatCode="_-* #,##0.00\ _₾_-;\-* #,##0.00\ _₾_-;_-* &quot;-&quot;??\ _₾_-;_-@_-"/>
    <numFmt numFmtId="180" formatCode="0.0"/>
    <numFmt numFmtId="181" formatCode="0.000"/>
    <numFmt numFmtId="182" formatCode="0\9\100000"/>
    <numFmt numFmtId="183" formatCode="#,##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quot;Yes&quot;;&quot;Yes&quot;;&quot;No&quot;"/>
    <numFmt numFmtId="189" formatCode="&quot;True&quot;;&quot;True&quot;;&quot;False&quot;"/>
    <numFmt numFmtId="190" formatCode="&quot;On&quot;;&quot;On&quot;;&quot;Off&quot;"/>
    <numFmt numFmtId="191" formatCode="[$€-2]\ #,##0.00_);[Red]\([$€-2]\ #,##0.00\)"/>
    <numFmt numFmtId="192" formatCode="0.0000"/>
  </numFmts>
  <fonts count="39">
    <font>
      <sz val="11"/>
      <color indexed="8"/>
      <name val="Calibri"/>
      <family val="0"/>
    </font>
    <font>
      <sz val="10"/>
      <name val="Calibri"/>
      <family val="2"/>
    </font>
    <font>
      <sz val="10"/>
      <color indexed="8"/>
      <name val="Calibri"/>
      <family val="2"/>
    </font>
    <font>
      <b/>
      <sz val="10"/>
      <color indexed="8"/>
      <name val="Calibri"/>
      <family val="2"/>
    </font>
    <font>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1"/>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rgb="FFFFC000"/>
        <bgColor indexed="64"/>
      </patternFill>
    </fill>
    <fill>
      <patternFill patternType="solid">
        <fgColor rgb="FFFF33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pplyFill="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9">
    <xf numFmtId="0" fontId="0" fillId="0" borderId="0" xfId="0" applyFill="1" applyAlignment="1" applyProtection="1">
      <alignment/>
      <protection/>
    </xf>
    <xf numFmtId="0" fontId="1" fillId="33" borderId="0" xfId="0" applyFont="1" applyFill="1" applyAlignment="1" applyProtection="1">
      <alignment/>
      <protection/>
    </xf>
    <xf numFmtId="0" fontId="2" fillId="34" borderId="10" xfId="0" applyFont="1" applyFill="1" applyBorder="1" applyAlignment="1" applyProtection="1">
      <alignment horizontal="center" vertical="center" wrapText="1"/>
      <protection/>
    </xf>
    <xf numFmtId="0" fontId="2" fillId="35" borderId="10" xfId="0" applyFont="1" applyFill="1" applyBorder="1" applyAlignment="1" applyProtection="1">
      <alignment horizontal="center" vertical="center" wrapText="1"/>
      <protection/>
    </xf>
    <xf numFmtId="0" fontId="1" fillId="35" borderId="10" xfId="0" applyFont="1" applyFill="1" applyBorder="1" applyAlignment="1" applyProtection="1">
      <alignment horizontal="center" vertical="center" wrapText="1"/>
      <protection/>
    </xf>
    <xf numFmtId="0" fontId="2" fillId="33" borderId="0" xfId="0" applyFont="1" applyFill="1" applyAlignment="1" applyProtection="1">
      <alignment/>
      <protection/>
    </xf>
    <xf numFmtId="0" fontId="2" fillId="33" borderId="10" xfId="0" applyFont="1" applyFill="1" applyBorder="1" applyAlignment="1" applyProtection="1">
      <alignment horizontal="center" vertical="center"/>
      <protection/>
    </xf>
    <xf numFmtId="0" fontId="2" fillId="33" borderId="10" xfId="0" applyFont="1" applyFill="1" applyBorder="1" applyAlignment="1" applyProtection="1">
      <alignment/>
      <protection/>
    </xf>
    <xf numFmtId="0" fontId="2" fillId="0" borderId="0" xfId="0" applyFont="1" applyFill="1" applyAlignment="1" applyProtection="1">
      <alignment/>
      <protection/>
    </xf>
    <xf numFmtId="0" fontId="2" fillId="0" borderId="0" xfId="0" applyFont="1" applyFill="1" applyAlignment="1" applyProtection="1">
      <alignment horizontal="center"/>
      <protection/>
    </xf>
    <xf numFmtId="0" fontId="2" fillId="33" borderId="0" xfId="0" applyFont="1" applyFill="1" applyBorder="1" applyAlignment="1" applyProtection="1">
      <alignment/>
      <protection/>
    </xf>
    <xf numFmtId="0" fontId="3" fillId="33" borderId="10" xfId="0" applyFont="1" applyFill="1" applyBorder="1" applyAlignment="1" applyProtection="1">
      <alignment horizontal="center" vertical="center"/>
      <protection/>
    </xf>
    <xf numFmtId="0" fontId="2" fillId="33" borderId="10" xfId="0" applyFont="1" applyFill="1" applyBorder="1" applyAlignment="1" applyProtection="1">
      <alignment horizontal="center"/>
      <protection/>
    </xf>
    <xf numFmtId="4" fontId="3" fillId="33" borderId="10" xfId="0" applyNumberFormat="1" applyFont="1" applyFill="1" applyBorder="1" applyAlignment="1" applyProtection="1">
      <alignment horizontal="center" vertical="center"/>
      <protection/>
    </xf>
    <xf numFmtId="0" fontId="2" fillId="0" borderId="0" xfId="0" applyFont="1" applyFill="1" applyAlignment="1" applyProtection="1">
      <alignment horizontal="center" wrapText="1"/>
      <protection/>
    </xf>
    <xf numFmtId="0" fontId="2"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4" fontId="2" fillId="0" borderId="0" xfId="0" applyNumberFormat="1" applyFont="1" applyFill="1" applyAlignment="1" applyProtection="1">
      <alignment horizontal="center" wrapText="1"/>
      <protection/>
    </xf>
    <xf numFmtId="0" fontId="2" fillId="33" borderId="0" xfId="0" applyFont="1" applyFill="1" applyAlignment="1" applyProtection="1">
      <alignment horizontal="center" wrapText="1"/>
      <protection/>
    </xf>
    <xf numFmtId="2" fontId="2" fillId="33" borderId="10" xfId="0" applyNumberFormat="1" applyFont="1" applyFill="1" applyBorder="1" applyAlignment="1">
      <alignment horizontal="center" vertical="center" wrapText="1"/>
    </xf>
    <xf numFmtId="0" fontId="2" fillId="0" borderId="0" xfId="0" applyFont="1" applyFill="1" applyBorder="1" applyAlignment="1" applyProtection="1">
      <alignment horizontal="center" wrapText="1"/>
      <protection/>
    </xf>
    <xf numFmtId="4" fontId="2" fillId="0" borderId="0" xfId="0" applyNumberFormat="1" applyFont="1" applyFill="1" applyBorder="1" applyAlignment="1" applyProtection="1">
      <alignment horizontal="center" wrapText="1"/>
      <protection/>
    </xf>
    <xf numFmtId="14" fontId="2" fillId="0" borderId="0" xfId="0" applyNumberFormat="1" applyFont="1" applyFill="1" applyAlignment="1" applyProtection="1">
      <alignment horizontal="center" wrapText="1"/>
      <protection/>
    </xf>
    <xf numFmtId="49" fontId="2" fillId="33" borderId="10" xfId="0" applyNumberFormat="1" applyFont="1" applyFill="1" applyBorder="1" applyAlignment="1">
      <alignment horizontal="center" vertical="center" wrapText="1"/>
    </xf>
    <xf numFmtId="1" fontId="2" fillId="33" borderId="10" xfId="0" applyNumberFormat="1" applyFont="1" applyFill="1" applyBorder="1" applyAlignment="1">
      <alignment horizontal="center" vertical="center" wrapText="1"/>
    </xf>
    <xf numFmtId="2" fontId="2" fillId="33" borderId="0" xfId="0" applyNumberFormat="1" applyFont="1" applyFill="1" applyAlignment="1" applyProtection="1">
      <alignment horizontal="center" wrapText="1"/>
      <protection/>
    </xf>
    <xf numFmtId="2" fontId="2" fillId="33" borderId="0" xfId="0" applyNumberFormat="1" applyFont="1" applyFill="1" applyAlignment="1" applyProtection="1">
      <alignment/>
      <protection/>
    </xf>
    <xf numFmtId="0" fontId="4" fillId="36" borderId="10" xfId="0" applyFont="1" applyFill="1" applyBorder="1" applyAlignment="1" applyProtection="1">
      <alignment horizontal="center" vertical="center"/>
      <protection/>
    </xf>
    <xf numFmtId="2" fontId="1" fillId="33" borderId="10"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FFCC"/>
      <rgbColor rgb="00FF00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6"/>
  <sheetViews>
    <sheetView tabSelected="1" zoomScale="99" zoomScaleNormal="99" zoomScalePageLayoutView="0" workbookViewId="0" topLeftCell="A1">
      <pane xSplit="1" ySplit="2" topLeftCell="B68" activePane="bottomRight" state="frozen"/>
      <selection pane="topLeft" activeCell="A1" sqref="A1"/>
      <selection pane="topRight" activeCell="B1" sqref="B1"/>
      <selection pane="bottomLeft" activeCell="A4" sqref="A4"/>
      <selection pane="bottomRight" activeCell="E3" sqref="E3:E71"/>
    </sheetView>
  </sheetViews>
  <sheetFormatPr defaultColWidth="9.140625" defaultRowHeight="15"/>
  <cols>
    <col min="1" max="1" width="5.8515625" style="8" customWidth="1"/>
    <col min="2" max="2" width="27.7109375" style="8" customWidth="1"/>
    <col min="3" max="3" width="11.7109375" style="8" customWidth="1"/>
    <col min="4" max="4" width="28.57421875" style="9" customWidth="1"/>
    <col min="5" max="5" width="17.140625" style="8" customWidth="1"/>
    <col min="6" max="6" width="20.00390625" style="8" customWidth="1"/>
    <col min="7" max="7" width="24.7109375" style="8" customWidth="1"/>
    <col min="8" max="8" width="24.8515625" style="8" customWidth="1"/>
    <col min="9" max="9" width="12.140625" style="8" customWidth="1"/>
    <col min="10" max="16384" width="9.140625" style="8" customWidth="1"/>
  </cols>
  <sheetData>
    <row r="1" spans="1:14" s="1" customFormat="1" ht="39" customHeight="1">
      <c r="A1" s="27" t="s">
        <v>106</v>
      </c>
      <c r="B1" s="27"/>
      <c r="C1" s="27"/>
      <c r="D1" s="27"/>
      <c r="E1" s="27"/>
      <c r="F1" s="27"/>
      <c r="G1" s="27"/>
      <c r="H1" s="27"/>
      <c r="I1" s="27"/>
      <c r="J1" s="14"/>
      <c r="K1" s="14"/>
      <c r="L1" s="14"/>
      <c r="M1" s="14"/>
      <c r="N1" s="14"/>
    </row>
    <row r="2" spans="1:14" s="5" customFormat="1" ht="66" customHeight="1">
      <c r="A2" s="2" t="s">
        <v>7</v>
      </c>
      <c r="B2" s="2" t="s">
        <v>8</v>
      </c>
      <c r="C2" s="3" t="s">
        <v>68</v>
      </c>
      <c r="D2" s="3" t="s">
        <v>67</v>
      </c>
      <c r="E2" s="4" t="s">
        <v>83</v>
      </c>
      <c r="F2" s="3" t="s">
        <v>0</v>
      </c>
      <c r="G2" s="3" t="s">
        <v>1</v>
      </c>
      <c r="H2" s="3" t="s">
        <v>2</v>
      </c>
      <c r="I2" s="3" t="s">
        <v>56</v>
      </c>
      <c r="J2" s="14"/>
      <c r="K2" s="14"/>
      <c r="L2" s="14"/>
      <c r="M2" s="14"/>
      <c r="N2" s="14"/>
    </row>
    <row r="3" spans="1:15" s="5" customFormat="1" ht="49.5" customHeight="1">
      <c r="A3" s="15">
        <v>1</v>
      </c>
      <c r="B3" s="15" t="s">
        <v>9</v>
      </c>
      <c r="C3" s="23" t="s">
        <v>77</v>
      </c>
      <c r="D3" s="24" t="s">
        <v>29</v>
      </c>
      <c r="E3" s="19">
        <f>10000-300-1000</f>
        <v>8700</v>
      </c>
      <c r="F3" s="15" t="s">
        <v>80</v>
      </c>
      <c r="G3" s="15"/>
      <c r="H3" s="15" t="s">
        <v>3</v>
      </c>
      <c r="I3" s="15" t="s">
        <v>55</v>
      </c>
      <c r="J3" s="18"/>
      <c r="K3" s="18"/>
      <c r="L3" s="25"/>
      <c r="M3" s="18"/>
      <c r="N3" s="25"/>
      <c r="O3" s="26"/>
    </row>
    <row r="4" spans="1:14" s="5" customFormat="1" ht="49.5" customHeight="1">
      <c r="A4" s="15">
        <v>2</v>
      </c>
      <c r="B4" s="15" t="s">
        <v>30</v>
      </c>
      <c r="C4" s="15">
        <v>15800000</v>
      </c>
      <c r="D4" s="15" t="s">
        <v>69</v>
      </c>
      <c r="E4" s="19">
        <f>1400-57</f>
        <v>1343</v>
      </c>
      <c r="F4" s="15" t="s">
        <v>85</v>
      </c>
      <c r="G4" s="15" t="s">
        <v>25</v>
      </c>
      <c r="H4" s="15" t="s">
        <v>3</v>
      </c>
      <c r="I4" s="15" t="s">
        <v>55</v>
      </c>
      <c r="J4" s="18"/>
      <c r="K4" s="18"/>
      <c r="L4" s="18"/>
      <c r="M4" s="18"/>
      <c r="N4" s="18"/>
    </row>
    <row r="5" spans="1:14" s="5" customFormat="1" ht="38.25" customHeight="1">
      <c r="A5" s="15">
        <v>3</v>
      </c>
      <c r="B5" s="15" t="s">
        <v>84</v>
      </c>
      <c r="C5" s="15">
        <v>15900000</v>
      </c>
      <c r="D5" s="15" t="s">
        <v>31</v>
      </c>
      <c r="E5" s="19">
        <f>500+57</f>
        <v>557</v>
      </c>
      <c r="F5" s="15" t="s">
        <v>85</v>
      </c>
      <c r="G5" s="15" t="s">
        <v>25</v>
      </c>
      <c r="H5" s="15" t="s">
        <v>3</v>
      </c>
      <c r="I5" s="15" t="s">
        <v>55</v>
      </c>
      <c r="J5" s="18"/>
      <c r="K5" s="18"/>
      <c r="L5" s="18"/>
      <c r="M5" s="18"/>
      <c r="N5" s="18"/>
    </row>
    <row r="6" spans="1:14" s="5" customFormat="1" ht="49.5" customHeight="1">
      <c r="A6" s="15">
        <v>4</v>
      </c>
      <c r="B6" s="15" t="s">
        <v>32</v>
      </c>
      <c r="C6" s="15">
        <v>18400000</v>
      </c>
      <c r="D6" s="15" t="s">
        <v>33</v>
      </c>
      <c r="E6" s="19">
        <v>50</v>
      </c>
      <c r="F6" s="15" t="s">
        <v>85</v>
      </c>
      <c r="G6" s="15" t="s">
        <v>4</v>
      </c>
      <c r="H6" s="15" t="s">
        <v>3</v>
      </c>
      <c r="I6" s="15" t="s">
        <v>55</v>
      </c>
      <c r="J6" s="18"/>
      <c r="K6" s="18"/>
      <c r="L6" s="18"/>
      <c r="M6" s="18"/>
      <c r="N6" s="18"/>
    </row>
    <row r="7" spans="1:14" s="5" customFormat="1" ht="60.75" customHeight="1">
      <c r="A7" s="15">
        <v>5</v>
      </c>
      <c r="B7" s="15" t="s">
        <v>152</v>
      </c>
      <c r="C7" s="15">
        <v>18500000</v>
      </c>
      <c r="D7" s="15" t="s">
        <v>151</v>
      </c>
      <c r="E7" s="19">
        <f>1000+1833</f>
        <v>2833</v>
      </c>
      <c r="F7" s="15" t="s">
        <v>85</v>
      </c>
      <c r="G7" s="15" t="s">
        <v>25</v>
      </c>
      <c r="H7" s="15" t="s">
        <v>3</v>
      </c>
      <c r="I7" s="15" t="s">
        <v>124</v>
      </c>
      <c r="J7" s="18"/>
      <c r="K7" s="18"/>
      <c r="L7" s="18"/>
      <c r="M7" s="18"/>
      <c r="N7" s="18"/>
    </row>
    <row r="8" spans="1:14" s="5" customFormat="1" ht="49.5" customHeight="1">
      <c r="A8" s="15">
        <v>6</v>
      </c>
      <c r="B8" s="15" t="s">
        <v>75</v>
      </c>
      <c r="C8" s="15">
        <v>19600000</v>
      </c>
      <c r="D8" s="15" t="s">
        <v>74</v>
      </c>
      <c r="E8" s="19">
        <f>100+43.1+99.5</f>
        <v>242.6</v>
      </c>
      <c r="F8" s="15" t="s">
        <v>85</v>
      </c>
      <c r="G8" s="15" t="s">
        <v>4</v>
      </c>
      <c r="H8" s="15" t="s">
        <v>3</v>
      </c>
      <c r="I8" s="15" t="s">
        <v>55</v>
      </c>
      <c r="J8" s="18"/>
      <c r="K8" s="18"/>
      <c r="L8" s="18"/>
      <c r="M8" s="18"/>
      <c r="N8" s="18"/>
    </row>
    <row r="9" spans="1:14" s="5" customFormat="1" ht="49.5" customHeight="1">
      <c r="A9" s="15">
        <v>7</v>
      </c>
      <c r="B9" s="15" t="s">
        <v>10</v>
      </c>
      <c r="C9" s="15">
        <v>22400000</v>
      </c>
      <c r="D9" s="15" t="s">
        <v>34</v>
      </c>
      <c r="E9" s="19">
        <f>4990+522</f>
        <v>5512</v>
      </c>
      <c r="F9" s="15" t="s">
        <v>85</v>
      </c>
      <c r="G9" s="15" t="s">
        <v>4</v>
      </c>
      <c r="H9" s="15" t="s">
        <v>3</v>
      </c>
      <c r="I9" s="15" t="s">
        <v>55</v>
      </c>
      <c r="J9" s="18"/>
      <c r="K9" s="18"/>
      <c r="L9" s="18"/>
      <c r="M9" s="18"/>
      <c r="N9" s="18"/>
    </row>
    <row r="10" spans="1:14" s="5" customFormat="1" ht="287.25" customHeight="1">
      <c r="A10" s="15">
        <v>8</v>
      </c>
      <c r="B10" s="15" t="s">
        <v>10</v>
      </c>
      <c r="C10" s="15">
        <v>22400000</v>
      </c>
      <c r="D10" s="15" t="s">
        <v>34</v>
      </c>
      <c r="E10" s="19">
        <f>398.4-18.45</f>
        <v>379.95</v>
      </c>
      <c r="F10" s="15" t="s">
        <v>85</v>
      </c>
      <c r="G10" s="15" t="s">
        <v>4</v>
      </c>
      <c r="H10" s="15" t="s">
        <v>115</v>
      </c>
      <c r="I10" s="15" t="s">
        <v>116</v>
      </c>
      <c r="J10" s="18"/>
      <c r="K10" s="18"/>
      <c r="L10" s="18"/>
      <c r="M10" s="18"/>
      <c r="N10" s="18"/>
    </row>
    <row r="11" spans="1:14" s="5" customFormat="1" ht="85.5" customHeight="1">
      <c r="A11" s="15">
        <v>9</v>
      </c>
      <c r="B11" s="15" t="s">
        <v>82</v>
      </c>
      <c r="C11" s="15">
        <v>22800000</v>
      </c>
      <c r="D11" s="15" t="s">
        <v>35</v>
      </c>
      <c r="E11" s="19">
        <v>500</v>
      </c>
      <c r="F11" s="15" t="s">
        <v>85</v>
      </c>
      <c r="G11" s="15" t="s">
        <v>4</v>
      </c>
      <c r="H11" s="15" t="s">
        <v>3</v>
      </c>
      <c r="I11" s="15" t="s">
        <v>55</v>
      </c>
      <c r="J11" s="18"/>
      <c r="K11" s="18"/>
      <c r="L11" s="18"/>
      <c r="M11" s="18"/>
      <c r="N11" s="18"/>
    </row>
    <row r="12" spans="1:14" s="5" customFormat="1" ht="79.5" customHeight="1">
      <c r="A12" s="15">
        <v>10</v>
      </c>
      <c r="B12" s="15" t="s">
        <v>81</v>
      </c>
      <c r="C12" s="15">
        <v>30100000</v>
      </c>
      <c r="D12" s="15" t="s">
        <v>131</v>
      </c>
      <c r="E12" s="19">
        <f>800+1157+990</f>
        <v>2947</v>
      </c>
      <c r="F12" s="15" t="s">
        <v>85</v>
      </c>
      <c r="G12" s="15" t="s">
        <v>4</v>
      </c>
      <c r="H12" s="15" t="s">
        <v>3</v>
      </c>
      <c r="I12" s="15" t="s">
        <v>55</v>
      </c>
      <c r="J12" s="18"/>
      <c r="K12" s="18"/>
      <c r="L12" s="18"/>
      <c r="M12" s="18"/>
      <c r="N12" s="18"/>
    </row>
    <row r="13" spans="1:14" s="5" customFormat="1" ht="49.5" customHeight="1">
      <c r="A13" s="15">
        <v>11</v>
      </c>
      <c r="B13" s="15" t="s">
        <v>11</v>
      </c>
      <c r="C13" s="15">
        <v>30100000</v>
      </c>
      <c r="D13" s="15" t="s">
        <v>36</v>
      </c>
      <c r="E13" s="19">
        <f>1000+502.4</f>
        <v>1502.4</v>
      </c>
      <c r="F13" s="15" t="s">
        <v>80</v>
      </c>
      <c r="G13" s="15"/>
      <c r="H13" s="15" t="s">
        <v>3</v>
      </c>
      <c r="I13" s="15" t="s">
        <v>55</v>
      </c>
      <c r="J13" s="18"/>
      <c r="K13" s="18"/>
      <c r="L13" s="18"/>
      <c r="M13" s="18"/>
      <c r="N13" s="18"/>
    </row>
    <row r="14" spans="1:14" s="5" customFormat="1" ht="49.5" customHeight="1">
      <c r="A14" s="15">
        <v>12</v>
      </c>
      <c r="B14" s="15" t="s">
        <v>112</v>
      </c>
      <c r="C14" s="15">
        <v>30100000</v>
      </c>
      <c r="D14" s="15" t="s">
        <v>113</v>
      </c>
      <c r="E14" s="19">
        <v>1746</v>
      </c>
      <c r="F14" s="15" t="s">
        <v>80</v>
      </c>
      <c r="G14" s="15"/>
      <c r="H14" s="15" t="s">
        <v>3</v>
      </c>
      <c r="I14" s="15" t="s">
        <v>114</v>
      </c>
      <c r="J14" s="18"/>
      <c r="K14" s="18"/>
      <c r="L14" s="18"/>
      <c r="M14" s="18"/>
      <c r="N14" s="18"/>
    </row>
    <row r="15" spans="1:14" s="5" customFormat="1" ht="113.25" customHeight="1">
      <c r="A15" s="15">
        <v>13</v>
      </c>
      <c r="B15" s="15" t="s">
        <v>38</v>
      </c>
      <c r="C15" s="15">
        <v>30200000</v>
      </c>
      <c r="D15" s="15" t="s">
        <v>99</v>
      </c>
      <c r="E15" s="19">
        <f>5100+4599+3150</f>
        <v>12849</v>
      </c>
      <c r="F15" s="15" t="s">
        <v>80</v>
      </c>
      <c r="G15" s="15"/>
      <c r="H15" s="15" t="s">
        <v>3</v>
      </c>
      <c r="I15" s="15" t="s">
        <v>55</v>
      </c>
      <c r="J15" s="18"/>
      <c r="K15" s="18"/>
      <c r="L15" s="18"/>
      <c r="M15" s="18"/>
      <c r="N15" s="18"/>
    </row>
    <row r="16" spans="1:14" s="5" customFormat="1" ht="62.25" customHeight="1">
      <c r="A16" s="15">
        <v>14</v>
      </c>
      <c r="B16" s="15" t="s">
        <v>98</v>
      </c>
      <c r="C16" s="15">
        <v>30200000</v>
      </c>
      <c r="D16" s="15" t="s">
        <v>97</v>
      </c>
      <c r="E16" s="19">
        <f>1000-111</f>
        <v>889</v>
      </c>
      <c r="F16" s="15" t="s">
        <v>80</v>
      </c>
      <c r="G16" s="15"/>
      <c r="H16" s="15" t="s">
        <v>3</v>
      </c>
      <c r="I16" s="15" t="s">
        <v>55</v>
      </c>
      <c r="J16" s="18"/>
      <c r="K16" s="18"/>
      <c r="L16" s="18"/>
      <c r="M16" s="18"/>
      <c r="N16" s="18"/>
    </row>
    <row r="17" spans="1:14" s="5" customFormat="1" ht="213.75" customHeight="1">
      <c r="A17" s="15">
        <v>15</v>
      </c>
      <c r="B17" s="15" t="s">
        <v>104</v>
      </c>
      <c r="C17" s="15">
        <v>30200000</v>
      </c>
      <c r="D17" s="15" t="s">
        <v>37</v>
      </c>
      <c r="E17" s="19">
        <f>4900-4500</f>
        <v>400</v>
      </c>
      <c r="F17" s="15" t="s">
        <v>85</v>
      </c>
      <c r="G17" s="15" t="s">
        <v>4</v>
      </c>
      <c r="H17" s="15" t="s">
        <v>3</v>
      </c>
      <c r="I17" s="15" t="s">
        <v>55</v>
      </c>
      <c r="J17" s="18"/>
      <c r="K17" s="18"/>
      <c r="L17" s="18"/>
      <c r="M17" s="18"/>
      <c r="N17" s="18"/>
    </row>
    <row r="18" spans="1:14" s="5" customFormat="1" ht="49.5" customHeight="1">
      <c r="A18" s="15">
        <v>16</v>
      </c>
      <c r="B18" s="15" t="s">
        <v>93</v>
      </c>
      <c r="C18" s="15">
        <v>31400000</v>
      </c>
      <c r="D18" s="15" t="s">
        <v>92</v>
      </c>
      <c r="E18" s="19">
        <f>100+76.8</f>
        <v>176.8</v>
      </c>
      <c r="F18" s="15" t="s">
        <v>85</v>
      </c>
      <c r="G18" s="15" t="s">
        <v>4</v>
      </c>
      <c r="H18" s="15" t="s">
        <v>3</v>
      </c>
      <c r="I18" s="15" t="s">
        <v>55</v>
      </c>
      <c r="J18" s="18"/>
      <c r="K18" s="18"/>
      <c r="L18" s="18"/>
      <c r="M18" s="18"/>
      <c r="N18" s="18"/>
    </row>
    <row r="19" spans="1:14" s="5" customFormat="1" ht="66.75" customHeight="1">
      <c r="A19" s="15">
        <v>17</v>
      </c>
      <c r="B19" s="15" t="s">
        <v>137</v>
      </c>
      <c r="C19" s="15">
        <v>31500000</v>
      </c>
      <c r="D19" s="15" t="s">
        <v>138</v>
      </c>
      <c r="E19" s="19">
        <v>900</v>
      </c>
      <c r="F19" s="15" t="s">
        <v>85</v>
      </c>
      <c r="G19" s="15" t="s">
        <v>4</v>
      </c>
      <c r="H19" s="15" t="s">
        <v>3</v>
      </c>
      <c r="I19" s="15" t="s">
        <v>116</v>
      </c>
      <c r="J19" s="18"/>
      <c r="K19" s="18"/>
      <c r="L19" s="18"/>
      <c r="M19" s="18"/>
      <c r="N19" s="18"/>
    </row>
    <row r="20" spans="1:14" s="5" customFormat="1" ht="49.5" customHeight="1">
      <c r="A20" s="15">
        <v>18</v>
      </c>
      <c r="B20" s="15" t="s">
        <v>132</v>
      </c>
      <c r="C20" s="15">
        <v>32300000</v>
      </c>
      <c r="D20" s="15" t="s">
        <v>133</v>
      </c>
      <c r="E20" s="19">
        <v>228.76</v>
      </c>
      <c r="F20" s="15" t="s">
        <v>85</v>
      </c>
      <c r="G20" s="15" t="s">
        <v>4</v>
      </c>
      <c r="H20" s="15" t="s">
        <v>3</v>
      </c>
      <c r="I20" s="15" t="s">
        <v>116</v>
      </c>
      <c r="J20" s="18"/>
      <c r="K20" s="18"/>
      <c r="L20" s="18"/>
      <c r="M20" s="18"/>
      <c r="N20" s="18"/>
    </row>
    <row r="21" spans="1:14" s="5" customFormat="1" ht="49.5" customHeight="1">
      <c r="A21" s="15">
        <v>19</v>
      </c>
      <c r="B21" s="15" t="s">
        <v>12</v>
      </c>
      <c r="C21" s="15">
        <v>33700000</v>
      </c>
      <c r="D21" s="15" t="s">
        <v>57</v>
      </c>
      <c r="E21" s="19">
        <v>1500</v>
      </c>
      <c r="F21" s="15" t="s">
        <v>85</v>
      </c>
      <c r="G21" s="15" t="s">
        <v>4</v>
      </c>
      <c r="H21" s="15" t="s">
        <v>3</v>
      </c>
      <c r="I21" s="15" t="s">
        <v>55</v>
      </c>
      <c r="J21" s="18"/>
      <c r="K21" s="18"/>
      <c r="L21" s="18"/>
      <c r="M21" s="18"/>
      <c r="N21" s="18"/>
    </row>
    <row r="22" spans="1:14" s="5" customFormat="1" ht="49.5" customHeight="1">
      <c r="A22" s="15">
        <v>20</v>
      </c>
      <c r="B22" s="15" t="s">
        <v>101</v>
      </c>
      <c r="C22" s="15">
        <v>39100000</v>
      </c>
      <c r="D22" s="15" t="s">
        <v>100</v>
      </c>
      <c r="E22" s="19">
        <f>1000+272.5</f>
        <v>1272.5</v>
      </c>
      <c r="F22" s="15" t="s">
        <v>80</v>
      </c>
      <c r="G22" s="15"/>
      <c r="H22" s="15" t="s">
        <v>3</v>
      </c>
      <c r="I22" s="15" t="s">
        <v>55</v>
      </c>
      <c r="J22" s="18"/>
      <c r="K22" s="18"/>
      <c r="L22" s="18"/>
      <c r="M22" s="18"/>
      <c r="N22" s="18"/>
    </row>
    <row r="23" spans="1:14" s="5" customFormat="1" ht="49.5" customHeight="1">
      <c r="A23" s="15">
        <v>21</v>
      </c>
      <c r="B23" s="15" t="s">
        <v>147</v>
      </c>
      <c r="C23" s="15">
        <v>39100000</v>
      </c>
      <c r="D23" s="15" t="s">
        <v>148</v>
      </c>
      <c r="E23" s="19">
        <v>2752</v>
      </c>
      <c r="F23" s="15" t="s">
        <v>85</v>
      </c>
      <c r="G23" s="15" t="s">
        <v>4</v>
      </c>
      <c r="H23" s="15" t="s">
        <v>3</v>
      </c>
      <c r="I23" s="15" t="s">
        <v>146</v>
      </c>
      <c r="J23" s="18"/>
      <c r="K23" s="18"/>
      <c r="L23" s="18"/>
      <c r="M23" s="18"/>
      <c r="N23" s="18"/>
    </row>
    <row r="24" spans="1:14" s="5" customFormat="1" ht="49.5" customHeight="1">
      <c r="A24" s="15">
        <v>22</v>
      </c>
      <c r="B24" s="15" t="s">
        <v>139</v>
      </c>
      <c r="C24" s="15">
        <v>39200000</v>
      </c>
      <c r="D24" s="15" t="s">
        <v>58</v>
      </c>
      <c r="E24" s="19">
        <f>289+111</f>
        <v>400</v>
      </c>
      <c r="F24" s="15" t="s">
        <v>85</v>
      </c>
      <c r="G24" s="15" t="s">
        <v>4</v>
      </c>
      <c r="H24" s="15" t="s">
        <v>3</v>
      </c>
      <c r="I24" s="15" t="s">
        <v>55</v>
      </c>
      <c r="J24" s="18"/>
      <c r="K24" s="18"/>
      <c r="L24" s="18"/>
      <c r="M24" s="18"/>
      <c r="N24" s="18"/>
    </row>
    <row r="25" spans="1:14" s="5" customFormat="1" ht="49.5" customHeight="1">
      <c r="A25" s="15">
        <v>23</v>
      </c>
      <c r="B25" s="15" t="s">
        <v>76</v>
      </c>
      <c r="C25" s="15">
        <v>39500000</v>
      </c>
      <c r="D25" s="15" t="s">
        <v>59</v>
      </c>
      <c r="E25" s="19">
        <v>200</v>
      </c>
      <c r="F25" s="15" t="s">
        <v>85</v>
      </c>
      <c r="G25" s="15" t="s">
        <v>4</v>
      </c>
      <c r="H25" s="15" t="s">
        <v>3</v>
      </c>
      <c r="I25" s="15" t="s">
        <v>55</v>
      </c>
      <c r="J25" s="18"/>
      <c r="K25" s="18"/>
      <c r="L25" s="18"/>
      <c r="M25" s="18"/>
      <c r="N25" s="18"/>
    </row>
    <row r="26" spans="1:14" s="5" customFormat="1" ht="49.5" customHeight="1">
      <c r="A26" s="15">
        <v>24</v>
      </c>
      <c r="B26" s="15" t="s">
        <v>13</v>
      </c>
      <c r="C26" s="15">
        <v>39800000</v>
      </c>
      <c r="D26" s="15" t="s">
        <v>60</v>
      </c>
      <c r="E26" s="19">
        <f>300-99.5</f>
        <v>200.5</v>
      </c>
      <c r="F26" s="15" t="s">
        <v>85</v>
      </c>
      <c r="G26" s="15" t="s">
        <v>4</v>
      </c>
      <c r="H26" s="15" t="s">
        <v>3</v>
      </c>
      <c r="I26" s="15" t="s">
        <v>55</v>
      </c>
      <c r="J26" s="18"/>
      <c r="K26" s="18"/>
      <c r="L26" s="18"/>
      <c r="M26" s="18"/>
      <c r="N26" s="18"/>
    </row>
    <row r="27" spans="1:14" s="5" customFormat="1" ht="49.5" customHeight="1">
      <c r="A27" s="15">
        <v>25</v>
      </c>
      <c r="B27" s="15" t="s">
        <v>27</v>
      </c>
      <c r="C27" s="15">
        <v>41100000</v>
      </c>
      <c r="D27" s="15" t="s">
        <v>61</v>
      </c>
      <c r="E27" s="19">
        <f>1700-12-43.1</f>
        <v>1644.9</v>
      </c>
      <c r="F27" s="15" t="s">
        <v>85</v>
      </c>
      <c r="G27" s="15" t="s">
        <v>25</v>
      </c>
      <c r="H27" s="15" t="s">
        <v>3</v>
      </c>
      <c r="I27" s="15" t="s">
        <v>55</v>
      </c>
      <c r="J27" s="18"/>
      <c r="K27" s="18"/>
      <c r="L27" s="18"/>
      <c r="M27" s="18"/>
      <c r="N27" s="18"/>
    </row>
    <row r="28" spans="1:14" s="5" customFormat="1" ht="62.25" customHeight="1">
      <c r="A28" s="15">
        <v>26</v>
      </c>
      <c r="B28" s="15" t="s">
        <v>110</v>
      </c>
      <c r="C28" s="15">
        <v>44500000</v>
      </c>
      <c r="D28" s="15" t="s">
        <v>111</v>
      </c>
      <c r="E28" s="19">
        <v>111</v>
      </c>
      <c r="F28" s="15" t="s">
        <v>85</v>
      </c>
      <c r="G28" s="15" t="s">
        <v>4</v>
      </c>
      <c r="H28" s="15" t="s">
        <v>3</v>
      </c>
      <c r="I28" s="15" t="s">
        <v>108</v>
      </c>
      <c r="J28" s="18"/>
      <c r="K28" s="18"/>
      <c r="L28" s="18"/>
      <c r="M28" s="18"/>
      <c r="N28" s="18"/>
    </row>
    <row r="29" spans="1:14" s="5" customFormat="1" ht="49.5" customHeight="1">
      <c r="A29" s="15">
        <v>27</v>
      </c>
      <c r="B29" s="15" t="s">
        <v>14</v>
      </c>
      <c r="C29" s="15">
        <v>48200000</v>
      </c>
      <c r="D29" s="15" t="s">
        <v>62</v>
      </c>
      <c r="E29" s="19">
        <v>630</v>
      </c>
      <c r="F29" s="15" t="s">
        <v>85</v>
      </c>
      <c r="G29" s="15" t="s">
        <v>4</v>
      </c>
      <c r="H29" s="15" t="s">
        <v>3</v>
      </c>
      <c r="I29" s="15" t="s">
        <v>55</v>
      </c>
      <c r="J29" s="18"/>
      <c r="K29" s="18"/>
      <c r="L29" s="18"/>
      <c r="M29" s="18"/>
      <c r="N29" s="18"/>
    </row>
    <row r="30" spans="1:14" s="5" customFormat="1" ht="49.5" customHeight="1">
      <c r="A30" s="15">
        <v>28</v>
      </c>
      <c r="B30" s="15" t="s">
        <v>88</v>
      </c>
      <c r="C30" s="15">
        <v>48400000</v>
      </c>
      <c r="D30" s="15" t="s">
        <v>96</v>
      </c>
      <c r="E30" s="19">
        <v>400</v>
      </c>
      <c r="F30" s="15" t="s">
        <v>85</v>
      </c>
      <c r="G30" s="15" t="s">
        <v>4</v>
      </c>
      <c r="H30" s="15" t="s">
        <v>3</v>
      </c>
      <c r="I30" s="15" t="s">
        <v>55</v>
      </c>
      <c r="J30" s="18"/>
      <c r="K30" s="18"/>
      <c r="L30" s="18"/>
      <c r="M30" s="18"/>
      <c r="N30" s="18"/>
    </row>
    <row r="31" spans="1:14" s="5" customFormat="1" ht="49.5" customHeight="1">
      <c r="A31" s="15">
        <v>29</v>
      </c>
      <c r="B31" s="16" t="s">
        <v>15</v>
      </c>
      <c r="C31" s="16">
        <v>50100000</v>
      </c>
      <c r="D31" s="16" t="s">
        <v>78</v>
      </c>
      <c r="E31" s="28">
        <v>1728</v>
      </c>
      <c r="F31" s="16" t="s">
        <v>85</v>
      </c>
      <c r="G31" s="16" t="s">
        <v>73</v>
      </c>
      <c r="H31" s="15" t="s">
        <v>3</v>
      </c>
      <c r="I31" s="15" t="s">
        <v>55</v>
      </c>
      <c r="J31" s="18"/>
      <c r="K31" s="18"/>
      <c r="L31" s="18"/>
      <c r="M31" s="18"/>
      <c r="N31" s="18"/>
    </row>
    <row r="32" spans="1:14" s="5" customFormat="1" ht="74.25" customHeight="1">
      <c r="A32" s="15">
        <v>30</v>
      </c>
      <c r="B32" s="15" t="s">
        <v>70</v>
      </c>
      <c r="C32" s="15">
        <v>50100000</v>
      </c>
      <c r="D32" s="15" t="s">
        <v>134</v>
      </c>
      <c r="E32" s="19">
        <f>900+12+300+72</f>
        <v>1284</v>
      </c>
      <c r="F32" s="15" t="s">
        <v>85</v>
      </c>
      <c r="G32" s="15" t="s">
        <v>4</v>
      </c>
      <c r="H32" s="15" t="s">
        <v>3</v>
      </c>
      <c r="I32" s="15" t="s">
        <v>55</v>
      </c>
      <c r="J32" s="18"/>
      <c r="K32" s="18"/>
      <c r="L32" s="18"/>
      <c r="M32" s="18"/>
      <c r="N32" s="18"/>
    </row>
    <row r="33" spans="1:14" s="5" customFormat="1" ht="117" customHeight="1">
      <c r="A33" s="15">
        <v>31</v>
      </c>
      <c r="B33" s="15" t="s">
        <v>16</v>
      </c>
      <c r="C33" s="15">
        <v>50300000</v>
      </c>
      <c r="D33" s="15" t="s">
        <v>54</v>
      </c>
      <c r="E33" s="19">
        <f>4000-3500</f>
        <v>500</v>
      </c>
      <c r="F33" s="15" t="s">
        <v>85</v>
      </c>
      <c r="G33" s="15" t="s">
        <v>4</v>
      </c>
      <c r="H33" s="15" t="s">
        <v>3</v>
      </c>
      <c r="I33" s="15" t="s">
        <v>55</v>
      </c>
      <c r="J33" s="18"/>
      <c r="K33" s="18"/>
      <c r="L33" s="18"/>
      <c r="M33" s="18"/>
      <c r="N33" s="18"/>
    </row>
    <row r="34" spans="1:14" s="5" customFormat="1" ht="117" customHeight="1">
      <c r="A34" s="15">
        <v>32</v>
      </c>
      <c r="B34" s="15" t="s">
        <v>156</v>
      </c>
      <c r="C34" s="15">
        <v>50400000</v>
      </c>
      <c r="D34" s="15" t="s">
        <v>155</v>
      </c>
      <c r="E34" s="19">
        <v>66</v>
      </c>
      <c r="F34" s="15" t="s">
        <v>85</v>
      </c>
      <c r="G34" s="15" t="s">
        <v>4</v>
      </c>
      <c r="H34" s="15" t="s">
        <v>3</v>
      </c>
      <c r="I34" s="15" t="s">
        <v>124</v>
      </c>
      <c r="J34" s="18"/>
      <c r="K34" s="18"/>
      <c r="L34" s="18"/>
      <c r="M34" s="18"/>
      <c r="N34" s="18"/>
    </row>
    <row r="35" spans="1:14" s="5" customFormat="1" ht="90.75" customHeight="1">
      <c r="A35" s="15">
        <v>33</v>
      </c>
      <c r="B35" s="15" t="s">
        <v>150</v>
      </c>
      <c r="C35" s="15">
        <v>50700000</v>
      </c>
      <c r="D35" s="15" t="s">
        <v>149</v>
      </c>
      <c r="E35" s="19">
        <v>2295</v>
      </c>
      <c r="F35" s="15" t="s">
        <v>85</v>
      </c>
      <c r="G35" s="15" t="s">
        <v>4</v>
      </c>
      <c r="H35" s="15" t="s">
        <v>3</v>
      </c>
      <c r="I35" s="15" t="s">
        <v>124</v>
      </c>
      <c r="J35" s="18"/>
      <c r="K35" s="18"/>
      <c r="L35" s="18"/>
      <c r="M35" s="18"/>
      <c r="N35" s="18"/>
    </row>
    <row r="36" spans="1:14" s="5" customFormat="1" ht="125.25" customHeight="1">
      <c r="A36" s="15">
        <v>34</v>
      </c>
      <c r="B36" s="15" t="s">
        <v>122</v>
      </c>
      <c r="C36" s="15">
        <v>55100000</v>
      </c>
      <c r="D36" s="15" t="s">
        <v>157</v>
      </c>
      <c r="E36" s="19">
        <v>9960</v>
      </c>
      <c r="F36" s="15" t="s">
        <v>85</v>
      </c>
      <c r="G36" s="15" t="s">
        <v>4</v>
      </c>
      <c r="H36" s="15" t="s">
        <v>3</v>
      </c>
      <c r="I36" s="15" t="s">
        <v>124</v>
      </c>
      <c r="J36" s="18"/>
      <c r="K36" s="18"/>
      <c r="L36" s="18"/>
      <c r="M36" s="18"/>
      <c r="N36" s="18"/>
    </row>
    <row r="37" spans="1:14" s="5" customFormat="1" ht="243.75" customHeight="1">
      <c r="A37" s="15">
        <v>35</v>
      </c>
      <c r="B37" s="15" t="s">
        <v>122</v>
      </c>
      <c r="C37" s="15">
        <v>55100000</v>
      </c>
      <c r="D37" s="15" t="s">
        <v>135</v>
      </c>
      <c r="E37" s="19">
        <f>16546.88-8366.4-595.48</f>
        <v>7585.000000000002</v>
      </c>
      <c r="F37" s="15" t="s">
        <v>85</v>
      </c>
      <c r="G37" s="15" t="s">
        <v>4</v>
      </c>
      <c r="H37" s="15" t="s">
        <v>121</v>
      </c>
      <c r="I37" s="15" t="s">
        <v>114</v>
      </c>
      <c r="J37" s="18"/>
      <c r="K37" s="18"/>
      <c r="L37" s="18"/>
      <c r="M37" s="18"/>
      <c r="N37" s="18"/>
    </row>
    <row r="38" spans="1:14" s="5" customFormat="1" ht="252" customHeight="1">
      <c r="A38" s="15">
        <v>36</v>
      </c>
      <c r="B38" s="15" t="s">
        <v>122</v>
      </c>
      <c r="C38" s="15">
        <v>55100000</v>
      </c>
      <c r="D38" s="15" t="s">
        <v>136</v>
      </c>
      <c r="E38" s="19">
        <f>8924.16+2700+6030-290.64-65.66-11.76-2856.1</f>
        <v>14430.000000000002</v>
      </c>
      <c r="F38" s="15" t="s">
        <v>85</v>
      </c>
      <c r="G38" s="15" t="s">
        <v>25</v>
      </c>
      <c r="H38" s="15" t="s">
        <v>121</v>
      </c>
      <c r="I38" s="15" t="s">
        <v>123</v>
      </c>
      <c r="J38" s="18"/>
      <c r="K38" s="18"/>
      <c r="L38" s="18"/>
      <c r="M38" s="18"/>
      <c r="N38" s="18"/>
    </row>
    <row r="39" spans="1:14" s="5" customFormat="1" ht="63" customHeight="1">
      <c r="A39" s="15">
        <v>37</v>
      </c>
      <c r="B39" s="15" t="s">
        <v>44</v>
      </c>
      <c r="C39" s="15">
        <v>55300000</v>
      </c>
      <c r="D39" s="15" t="s">
        <v>43</v>
      </c>
      <c r="E39" s="19">
        <v>1000</v>
      </c>
      <c r="F39" s="15" t="s">
        <v>85</v>
      </c>
      <c r="G39" s="15" t="s">
        <v>25</v>
      </c>
      <c r="H39" s="15" t="s">
        <v>3</v>
      </c>
      <c r="I39" s="15" t="s">
        <v>55</v>
      </c>
      <c r="J39" s="18"/>
      <c r="K39" s="18"/>
      <c r="L39" s="18"/>
      <c r="M39" s="18"/>
      <c r="N39" s="18"/>
    </row>
    <row r="40" spans="1:14" s="5" customFormat="1" ht="283.5" customHeight="1">
      <c r="A40" s="15">
        <v>38</v>
      </c>
      <c r="B40" s="15" t="s">
        <v>44</v>
      </c>
      <c r="C40" s="15">
        <v>55300000</v>
      </c>
      <c r="D40" s="15" t="s">
        <v>43</v>
      </c>
      <c r="E40" s="19">
        <f>13280-615-2595</f>
        <v>10070</v>
      </c>
      <c r="F40" s="15" t="s">
        <v>85</v>
      </c>
      <c r="G40" s="15" t="s">
        <v>25</v>
      </c>
      <c r="H40" s="15" t="s">
        <v>115</v>
      </c>
      <c r="I40" s="15" t="s">
        <v>116</v>
      </c>
      <c r="J40" s="18"/>
      <c r="K40" s="18"/>
      <c r="L40" s="18"/>
      <c r="M40" s="18"/>
      <c r="N40" s="18"/>
    </row>
    <row r="41" spans="1:14" s="5" customFormat="1" ht="249.75" customHeight="1">
      <c r="A41" s="15">
        <v>39</v>
      </c>
      <c r="B41" s="15" t="s">
        <v>129</v>
      </c>
      <c r="C41" s="15">
        <v>55300000</v>
      </c>
      <c r="D41" s="15" t="s">
        <v>43</v>
      </c>
      <c r="E41" s="19">
        <f>50649.92-6030-970.53-221.1-39.6-498.24-14610.45</f>
        <v>28280.000000000004</v>
      </c>
      <c r="F41" s="15" t="s">
        <v>85</v>
      </c>
      <c r="G41" s="15" t="s">
        <v>25</v>
      </c>
      <c r="H41" s="15" t="s">
        <v>121</v>
      </c>
      <c r="I41" s="15" t="s">
        <v>55</v>
      </c>
      <c r="J41" s="18"/>
      <c r="K41" s="18"/>
      <c r="L41" s="18"/>
      <c r="M41" s="18"/>
      <c r="N41" s="18"/>
    </row>
    <row r="42" spans="1:14" s="5" customFormat="1" ht="249.75" customHeight="1">
      <c r="A42" s="15">
        <v>40</v>
      </c>
      <c r="B42" s="15" t="s">
        <v>129</v>
      </c>
      <c r="C42" s="15">
        <v>55300000</v>
      </c>
      <c r="D42" s="15" t="s">
        <v>43</v>
      </c>
      <c r="E42" s="19">
        <f>5976-134</f>
        <v>5842</v>
      </c>
      <c r="F42" s="15" t="s">
        <v>85</v>
      </c>
      <c r="G42" s="15" t="s">
        <v>4</v>
      </c>
      <c r="H42" s="15" t="s">
        <v>121</v>
      </c>
      <c r="I42" s="15" t="s">
        <v>116</v>
      </c>
      <c r="J42" s="18"/>
      <c r="K42" s="18"/>
      <c r="L42" s="18"/>
      <c r="M42" s="18"/>
      <c r="N42" s="18"/>
    </row>
    <row r="43" spans="1:14" s="5" customFormat="1" ht="49.5" customHeight="1">
      <c r="A43" s="15">
        <v>41</v>
      </c>
      <c r="B43" s="15" t="s">
        <v>46</v>
      </c>
      <c r="C43" s="15">
        <v>60100000</v>
      </c>
      <c r="D43" s="15" t="s">
        <v>45</v>
      </c>
      <c r="E43" s="19">
        <v>1000</v>
      </c>
      <c r="F43" s="15" t="s">
        <v>85</v>
      </c>
      <c r="G43" s="15" t="s">
        <v>4</v>
      </c>
      <c r="H43" s="15" t="s">
        <v>3</v>
      </c>
      <c r="I43" s="15" t="s">
        <v>55</v>
      </c>
      <c r="J43" s="18"/>
      <c r="K43" s="18"/>
      <c r="L43" s="18"/>
      <c r="M43" s="18"/>
      <c r="N43" s="18"/>
    </row>
    <row r="44" spans="1:14" s="5" customFormat="1" ht="77.25" customHeight="1">
      <c r="A44" s="15">
        <v>42</v>
      </c>
      <c r="B44" s="15" t="s">
        <v>159</v>
      </c>
      <c r="C44" s="15">
        <v>60100000</v>
      </c>
      <c r="D44" s="15" t="s">
        <v>158</v>
      </c>
      <c r="E44" s="19">
        <f>1350+50</f>
        <v>1400</v>
      </c>
      <c r="F44" s="15" t="s">
        <v>85</v>
      </c>
      <c r="G44" s="15" t="s">
        <v>4</v>
      </c>
      <c r="H44" s="15" t="s">
        <v>3</v>
      </c>
      <c r="I44" s="15" t="s">
        <v>124</v>
      </c>
      <c r="J44" s="18"/>
      <c r="K44" s="18"/>
      <c r="L44" s="18"/>
      <c r="M44" s="18"/>
      <c r="N44" s="18"/>
    </row>
    <row r="45" spans="1:14" s="5" customFormat="1" ht="249.75" customHeight="1">
      <c r="A45" s="15">
        <v>43</v>
      </c>
      <c r="B45" s="15" t="s">
        <v>130</v>
      </c>
      <c r="C45" s="15">
        <v>60100000</v>
      </c>
      <c r="D45" s="15" t="s">
        <v>45</v>
      </c>
      <c r="E45" s="19">
        <f>4249.6-138.4-26.8-596+90.92-4.8-2632.52</f>
        <v>942.0000000000005</v>
      </c>
      <c r="F45" s="15" t="s">
        <v>85</v>
      </c>
      <c r="G45" s="15" t="s">
        <v>25</v>
      </c>
      <c r="H45" s="15" t="s">
        <v>121</v>
      </c>
      <c r="I45" s="15" t="s">
        <v>128</v>
      </c>
      <c r="J45" s="18"/>
      <c r="K45" s="18"/>
      <c r="L45" s="18"/>
      <c r="M45" s="18"/>
      <c r="N45" s="18"/>
    </row>
    <row r="46" spans="1:14" s="5" customFormat="1" ht="249.75" customHeight="1">
      <c r="A46" s="15">
        <v>44</v>
      </c>
      <c r="B46" s="15" t="s">
        <v>144</v>
      </c>
      <c r="C46" s="15">
        <v>60200000</v>
      </c>
      <c r="D46" s="15" t="s">
        <v>145</v>
      </c>
      <c r="E46" s="19">
        <v>505.08</v>
      </c>
      <c r="F46" s="15" t="s">
        <v>85</v>
      </c>
      <c r="G46" s="15" t="s">
        <v>25</v>
      </c>
      <c r="H46" s="15" t="s">
        <v>121</v>
      </c>
      <c r="I46" s="15" t="s">
        <v>146</v>
      </c>
      <c r="J46" s="18"/>
      <c r="K46" s="18"/>
      <c r="L46" s="18"/>
      <c r="M46" s="18"/>
      <c r="N46" s="18"/>
    </row>
    <row r="47" spans="1:14" s="5" customFormat="1" ht="33" customHeight="1">
      <c r="A47" s="15">
        <v>45</v>
      </c>
      <c r="B47" s="15" t="s">
        <v>89</v>
      </c>
      <c r="C47" s="15">
        <v>64100000</v>
      </c>
      <c r="D47" s="15" t="s">
        <v>90</v>
      </c>
      <c r="E47" s="19">
        <f>19800+3500+3000+4500+7774-522-272.5-502.4-372-2752</f>
        <v>34153.1</v>
      </c>
      <c r="F47" s="15" t="s">
        <v>87</v>
      </c>
      <c r="G47" s="15"/>
      <c r="H47" s="15" t="s">
        <v>3</v>
      </c>
      <c r="I47" s="15" t="s">
        <v>55</v>
      </c>
      <c r="J47" s="18"/>
      <c r="K47" s="18"/>
      <c r="L47" s="18"/>
      <c r="M47" s="18"/>
      <c r="N47" s="18"/>
    </row>
    <row r="48" spans="1:14" s="5" customFormat="1" ht="49.5" customHeight="1">
      <c r="A48" s="15">
        <v>46</v>
      </c>
      <c r="B48" s="15" t="s">
        <v>91</v>
      </c>
      <c r="C48" s="15">
        <v>64100000</v>
      </c>
      <c r="D48" s="15" t="s">
        <v>90</v>
      </c>
      <c r="E48" s="19">
        <v>200</v>
      </c>
      <c r="F48" s="15" t="s">
        <v>85</v>
      </c>
      <c r="G48" s="15" t="s">
        <v>6</v>
      </c>
      <c r="H48" s="15" t="s">
        <v>3</v>
      </c>
      <c r="I48" s="15" t="s">
        <v>55</v>
      </c>
      <c r="J48" s="18"/>
      <c r="K48" s="18"/>
      <c r="L48" s="18"/>
      <c r="M48" s="18"/>
      <c r="N48" s="18"/>
    </row>
    <row r="49" spans="1:14" s="5" customFormat="1" ht="49.5" customHeight="1">
      <c r="A49" s="15">
        <v>47</v>
      </c>
      <c r="B49" s="15" t="s">
        <v>19</v>
      </c>
      <c r="C49" s="15">
        <v>64200000</v>
      </c>
      <c r="D49" s="15" t="s">
        <v>40</v>
      </c>
      <c r="E49" s="19">
        <v>250</v>
      </c>
      <c r="F49" s="15" t="s">
        <v>85</v>
      </c>
      <c r="G49" s="15" t="s">
        <v>6</v>
      </c>
      <c r="H49" s="15" t="s">
        <v>3</v>
      </c>
      <c r="I49" s="15" t="s">
        <v>55</v>
      </c>
      <c r="J49" s="18"/>
      <c r="K49" s="18"/>
      <c r="L49" s="18"/>
      <c r="M49" s="18"/>
      <c r="N49" s="18"/>
    </row>
    <row r="50" spans="1:14" s="5" customFormat="1" ht="49.5" customHeight="1">
      <c r="A50" s="15">
        <v>48</v>
      </c>
      <c r="B50" s="15" t="s">
        <v>17</v>
      </c>
      <c r="C50" s="15">
        <v>64200000</v>
      </c>
      <c r="D50" s="15" t="s">
        <v>41</v>
      </c>
      <c r="E50" s="19">
        <f>9500-1157-228.76-900</f>
        <v>7214.24</v>
      </c>
      <c r="F50" s="15" t="s">
        <v>80</v>
      </c>
      <c r="G50" s="15"/>
      <c r="H50" s="15" t="s">
        <v>3</v>
      </c>
      <c r="I50" s="15" t="s">
        <v>55</v>
      </c>
      <c r="J50" s="18"/>
      <c r="K50" s="18"/>
      <c r="L50" s="18"/>
      <c r="M50" s="18"/>
      <c r="N50" s="18"/>
    </row>
    <row r="51" spans="1:14" s="5" customFormat="1" ht="49.5" customHeight="1">
      <c r="A51" s="15">
        <v>49</v>
      </c>
      <c r="B51" s="15" t="s">
        <v>18</v>
      </c>
      <c r="C51" s="15">
        <v>64200000</v>
      </c>
      <c r="D51" s="15" t="s">
        <v>42</v>
      </c>
      <c r="E51" s="19">
        <v>500</v>
      </c>
      <c r="F51" s="15" t="s">
        <v>85</v>
      </c>
      <c r="G51" s="15" t="s">
        <v>4</v>
      </c>
      <c r="H51" s="15" t="s">
        <v>3</v>
      </c>
      <c r="I51" s="15" t="s">
        <v>55</v>
      </c>
      <c r="J51" s="18"/>
      <c r="K51" s="18"/>
      <c r="L51" s="18"/>
      <c r="M51" s="18"/>
      <c r="N51" s="18"/>
    </row>
    <row r="52" spans="1:14" s="5" customFormat="1" ht="49.5" customHeight="1">
      <c r="A52" s="15">
        <v>50</v>
      </c>
      <c r="B52" s="15" t="s">
        <v>94</v>
      </c>
      <c r="C52" s="15">
        <v>64200000</v>
      </c>
      <c r="D52" s="15" t="s">
        <v>95</v>
      </c>
      <c r="E52" s="19">
        <v>87</v>
      </c>
      <c r="F52" s="15" t="s">
        <v>85</v>
      </c>
      <c r="G52" s="15" t="s">
        <v>5</v>
      </c>
      <c r="H52" s="15" t="s">
        <v>3</v>
      </c>
      <c r="I52" s="15" t="s">
        <v>55</v>
      </c>
      <c r="J52" s="18"/>
      <c r="K52" s="18"/>
      <c r="L52" s="18"/>
      <c r="M52" s="18"/>
      <c r="N52" s="18"/>
    </row>
    <row r="53" spans="1:14" s="5" customFormat="1" ht="49.5" customHeight="1">
      <c r="A53" s="15">
        <v>51</v>
      </c>
      <c r="B53" s="15" t="s">
        <v>20</v>
      </c>
      <c r="C53" s="15">
        <v>66500000</v>
      </c>
      <c r="D53" s="15" t="s">
        <v>63</v>
      </c>
      <c r="E53" s="19">
        <f>1500+451.77</f>
        <v>1951.77</v>
      </c>
      <c r="F53" s="15" t="s">
        <v>80</v>
      </c>
      <c r="G53" s="15"/>
      <c r="H53" s="15" t="s">
        <v>3</v>
      </c>
      <c r="I53" s="15" t="s">
        <v>55</v>
      </c>
      <c r="J53" s="18"/>
      <c r="K53" s="18"/>
      <c r="L53" s="18"/>
      <c r="M53" s="18"/>
      <c r="N53" s="18"/>
    </row>
    <row r="54" spans="1:14" s="1" customFormat="1" ht="49.5" customHeight="1">
      <c r="A54" s="15">
        <v>52</v>
      </c>
      <c r="B54" s="15" t="s">
        <v>26</v>
      </c>
      <c r="C54" s="15">
        <v>72200000</v>
      </c>
      <c r="D54" s="15" t="s">
        <v>64</v>
      </c>
      <c r="E54" s="19">
        <v>8000</v>
      </c>
      <c r="F54" s="15" t="s">
        <v>85</v>
      </c>
      <c r="G54" s="15" t="s">
        <v>72</v>
      </c>
      <c r="H54" s="15" t="s">
        <v>3</v>
      </c>
      <c r="I54" s="15" t="s">
        <v>55</v>
      </c>
      <c r="J54" s="18"/>
      <c r="K54" s="18"/>
      <c r="L54" s="18"/>
      <c r="M54" s="18"/>
      <c r="N54" s="18"/>
    </row>
    <row r="55" spans="1:14" s="5" customFormat="1" ht="49.5" customHeight="1">
      <c r="A55" s="15">
        <v>53</v>
      </c>
      <c r="B55" s="15" t="s">
        <v>21</v>
      </c>
      <c r="C55" s="15">
        <v>72300000</v>
      </c>
      <c r="D55" s="15" t="s">
        <v>47</v>
      </c>
      <c r="E55" s="19">
        <f>4800-1206.57-393.43+295.43</f>
        <v>3495.4300000000003</v>
      </c>
      <c r="F55" s="15" t="s">
        <v>85</v>
      </c>
      <c r="G55" s="15" t="s">
        <v>5</v>
      </c>
      <c r="H55" s="15" t="s">
        <v>3</v>
      </c>
      <c r="I55" s="15" t="s">
        <v>55</v>
      </c>
      <c r="J55" s="18"/>
      <c r="K55" s="18"/>
      <c r="L55" s="18"/>
      <c r="M55" s="18"/>
      <c r="N55" s="18"/>
    </row>
    <row r="56" spans="1:14" s="5" customFormat="1" ht="49.5" customHeight="1">
      <c r="A56" s="15">
        <v>54</v>
      </c>
      <c r="B56" s="15" t="s">
        <v>48</v>
      </c>
      <c r="C56" s="15">
        <v>72400000</v>
      </c>
      <c r="D56" s="15" t="s">
        <v>65</v>
      </c>
      <c r="E56" s="19">
        <v>4998</v>
      </c>
      <c r="F56" s="15" t="s">
        <v>85</v>
      </c>
      <c r="G56" s="15" t="s">
        <v>4</v>
      </c>
      <c r="H56" s="15" t="s">
        <v>3</v>
      </c>
      <c r="I56" s="15" t="s">
        <v>55</v>
      </c>
      <c r="J56" s="18"/>
      <c r="K56" s="18"/>
      <c r="L56" s="18"/>
      <c r="M56" s="18"/>
      <c r="N56" s="18"/>
    </row>
    <row r="57" spans="1:14" s="5" customFormat="1" ht="49.5" customHeight="1">
      <c r="A57" s="15">
        <v>55</v>
      </c>
      <c r="B57" s="15" t="s">
        <v>28</v>
      </c>
      <c r="C57" s="15">
        <v>75100000</v>
      </c>
      <c r="D57" s="15" t="s">
        <v>66</v>
      </c>
      <c r="E57" s="19">
        <f>2500+631+26</f>
        <v>3157</v>
      </c>
      <c r="F57" s="15" t="s">
        <v>85</v>
      </c>
      <c r="G57" s="15" t="s">
        <v>5</v>
      </c>
      <c r="H57" s="15" t="s">
        <v>3</v>
      </c>
      <c r="I57" s="15" t="s">
        <v>55</v>
      </c>
      <c r="J57" s="18"/>
      <c r="K57" s="18"/>
      <c r="L57" s="18"/>
      <c r="M57" s="18"/>
      <c r="N57" s="18"/>
    </row>
    <row r="58" spans="1:14" s="5" customFormat="1" ht="89.25" customHeight="1">
      <c r="A58" s="15">
        <v>56</v>
      </c>
      <c r="B58" s="15" t="s">
        <v>71</v>
      </c>
      <c r="C58" s="15">
        <v>75200000</v>
      </c>
      <c r="D58" s="15" t="s">
        <v>105</v>
      </c>
      <c r="E58" s="19">
        <f>1500-631-26</f>
        <v>843</v>
      </c>
      <c r="F58" s="15" t="s">
        <v>85</v>
      </c>
      <c r="G58" s="15" t="s">
        <v>5</v>
      </c>
      <c r="H58" s="15" t="s">
        <v>3</v>
      </c>
      <c r="I58" s="15" t="s">
        <v>55</v>
      </c>
      <c r="J58" s="18"/>
      <c r="K58" s="18"/>
      <c r="L58" s="18"/>
      <c r="M58" s="18"/>
      <c r="N58" s="18"/>
    </row>
    <row r="59" spans="1:14" s="5" customFormat="1" ht="42" customHeight="1">
      <c r="A59" s="15">
        <v>57</v>
      </c>
      <c r="B59" s="15" t="s">
        <v>154</v>
      </c>
      <c r="C59" s="15">
        <v>79300000</v>
      </c>
      <c r="D59" s="15" t="s">
        <v>153</v>
      </c>
      <c r="E59" s="19">
        <v>4908.09</v>
      </c>
      <c r="F59" s="15" t="s">
        <v>85</v>
      </c>
      <c r="G59" s="15" t="s">
        <v>4</v>
      </c>
      <c r="H59" s="15" t="s">
        <v>3</v>
      </c>
      <c r="I59" s="15" t="s">
        <v>124</v>
      </c>
      <c r="J59" s="18"/>
      <c r="K59" s="18"/>
      <c r="L59" s="18"/>
      <c r="M59" s="18"/>
      <c r="N59" s="18"/>
    </row>
    <row r="60" spans="1:14" s="5" customFormat="1" ht="61.5" customHeight="1">
      <c r="A60" s="15">
        <v>58</v>
      </c>
      <c r="B60" s="15" t="s">
        <v>140</v>
      </c>
      <c r="C60" s="15">
        <v>79400000</v>
      </c>
      <c r="D60" s="15" t="s">
        <v>141</v>
      </c>
      <c r="E60" s="19">
        <v>800</v>
      </c>
      <c r="F60" s="15" t="s">
        <v>85</v>
      </c>
      <c r="G60" s="15" t="s">
        <v>4</v>
      </c>
      <c r="H60" s="15" t="s">
        <v>3</v>
      </c>
      <c r="I60" s="15" t="s">
        <v>142</v>
      </c>
      <c r="J60" s="18"/>
      <c r="K60" s="18"/>
      <c r="L60" s="18"/>
      <c r="M60" s="18"/>
      <c r="N60" s="18"/>
    </row>
    <row r="61" spans="1:14" s="5" customFormat="1" ht="61.5" customHeight="1">
      <c r="A61" s="15">
        <v>59</v>
      </c>
      <c r="B61" s="15" t="s">
        <v>49</v>
      </c>
      <c r="C61" s="15">
        <v>79500000</v>
      </c>
      <c r="D61" s="15" t="s">
        <v>86</v>
      </c>
      <c r="E61" s="19">
        <v>1000</v>
      </c>
      <c r="F61" s="15" t="s">
        <v>85</v>
      </c>
      <c r="G61" s="15" t="s">
        <v>4</v>
      </c>
      <c r="H61" s="15" t="s">
        <v>3</v>
      </c>
      <c r="I61" s="15" t="s">
        <v>55</v>
      </c>
      <c r="J61" s="18"/>
      <c r="K61" s="18"/>
      <c r="L61" s="18"/>
      <c r="M61" s="18"/>
      <c r="N61" s="18"/>
    </row>
    <row r="62" spans="1:14" s="5" customFormat="1" ht="285" customHeight="1">
      <c r="A62" s="15">
        <v>60</v>
      </c>
      <c r="B62" s="15" t="s">
        <v>117</v>
      </c>
      <c r="C62" s="15">
        <v>79500000</v>
      </c>
      <c r="D62" s="15" t="s">
        <v>118</v>
      </c>
      <c r="E62" s="19">
        <f>1487.36-44.28+280+8.8</f>
        <v>1731.8799999999999</v>
      </c>
      <c r="F62" s="15" t="s">
        <v>85</v>
      </c>
      <c r="G62" s="15" t="s">
        <v>4</v>
      </c>
      <c r="H62" s="15" t="s">
        <v>115</v>
      </c>
      <c r="I62" s="15" t="s">
        <v>120</v>
      </c>
      <c r="J62" s="18"/>
      <c r="K62" s="18"/>
      <c r="L62" s="18"/>
      <c r="M62" s="18"/>
      <c r="N62" s="18"/>
    </row>
    <row r="63" spans="1:14" s="5" customFormat="1" ht="285" customHeight="1">
      <c r="A63" s="15">
        <v>61</v>
      </c>
      <c r="B63" s="15" t="s">
        <v>117</v>
      </c>
      <c r="C63" s="15">
        <v>79500000</v>
      </c>
      <c r="D63" s="15" t="s">
        <v>127</v>
      </c>
      <c r="E63" s="19">
        <v>0</v>
      </c>
      <c r="F63" s="15" t="s">
        <v>85</v>
      </c>
      <c r="G63" s="15" t="s">
        <v>4</v>
      </c>
      <c r="H63" s="15" t="s">
        <v>121</v>
      </c>
      <c r="I63" s="15" t="s">
        <v>124</v>
      </c>
      <c r="J63" s="18"/>
      <c r="K63" s="18"/>
      <c r="L63" s="18"/>
      <c r="M63" s="18"/>
      <c r="N63" s="18"/>
    </row>
    <row r="64" spans="1:14" s="5" customFormat="1" ht="49.5" customHeight="1">
      <c r="A64" s="15">
        <v>62</v>
      </c>
      <c r="B64" s="15" t="s">
        <v>51</v>
      </c>
      <c r="C64" s="15">
        <v>79800000</v>
      </c>
      <c r="D64" s="15" t="s">
        <v>50</v>
      </c>
      <c r="E64" s="19">
        <f>4000-3000</f>
        <v>1000</v>
      </c>
      <c r="F64" s="15" t="s">
        <v>85</v>
      </c>
      <c r="G64" s="15" t="s">
        <v>4</v>
      </c>
      <c r="H64" s="15" t="s">
        <v>3</v>
      </c>
      <c r="I64" s="15" t="s">
        <v>55</v>
      </c>
      <c r="J64" s="18"/>
      <c r="K64" s="18"/>
      <c r="L64" s="18"/>
      <c r="M64" s="18"/>
      <c r="N64" s="18"/>
    </row>
    <row r="65" spans="1:14" s="5" customFormat="1" ht="49.5" customHeight="1">
      <c r="A65" s="15">
        <v>63</v>
      </c>
      <c r="B65" s="15" t="s">
        <v>22</v>
      </c>
      <c r="C65" s="15">
        <v>79900000</v>
      </c>
      <c r="D65" s="15" t="s">
        <v>39</v>
      </c>
      <c r="E65" s="19">
        <f>25000-5050.77-600-76.8-111-3689.43</f>
        <v>15472</v>
      </c>
      <c r="F65" s="15" t="s">
        <v>85</v>
      </c>
      <c r="G65" s="15" t="s">
        <v>5</v>
      </c>
      <c r="H65" s="15" t="s">
        <v>3</v>
      </c>
      <c r="I65" s="15" t="s">
        <v>55</v>
      </c>
      <c r="J65" s="18"/>
      <c r="K65" s="18"/>
      <c r="L65" s="18"/>
      <c r="M65" s="18"/>
      <c r="N65" s="18"/>
    </row>
    <row r="66" spans="1:14" s="5" customFormat="1" ht="285" customHeight="1">
      <c r="A66" s="15">
        <v>64</v>
      </c>
      <c r="B66" s="15" t="s">
        <v>126</v>
      </c>
      <c r="C66" s="15">
        <v>79900000</v>
      </c>
      <c r="D66" s="15" t="s">
        <v>119</v>
      </c>
      <c r="E66" s="19">
        <f>531.2-24.6</f>
        <v>506.6</v>
      </c>
      <c r="F66" s="15" t="s">
        <v>85</v>
      </c>
      <c r="G66" s="15" t="s">
        <v>4</v>
      </c>
      <c r="H66" s="15" t="s">
        <v>115</v>
      </c>
      <c r="I66" s="15" t="s">
        <v>116</v>
      </c>
      <c r="J66" s="18"/>
      <c r="K66" s="18"/>
      <c r="L66" s="18"/>
      <c r="M66" s="18"/>
      <c r="N66" s="18"/>
    </row>
    <row r="67" spans="1:14" s="5" customFormat="1" ht="240.75" customHeight="1">
      <c r="A67" s="15">
        <v>65</v>
      </c>
      <c r="B67" s="15" t="s">
        <v>125</v>
      </c>
      <c r="C67" s="15">
        <v>79900000</v>
      </c>
      <c r="D67" s="15" t="s">
        <v>119</v>
      </c>
      <c r="E67" s="19">
        <v>0</v>
      </c>
      <c r="F67" s="15" t="s">
        <v>85</v>
      </c>
      <c r="G67" s="15" t="s">
        <v>4</v>
      </c>
      <c r="H67" s="15" t="s">
        <v>121</v>
      </c>
      <c r="I67" s="15" t="s">
        <v>124</v>
      </c>
      <c r="J67" s="18"/>
      <c r="K67" s="18"/>
      <c r="L67" s="18"/>
      <c r="M67" s="18"/>
      <c r="N67" s="18"/>
    </row>
    <row r="68" spans="1:14" s="5" customFormat="1" ht="67.5" customHeight="1">
      <c r="A68" s="15">
        <v>66</v>
      </c>
      <c r="B68" s="15" t="s">
        <v>103</v>
      </c>
      <c r="C68" s="15">
        <v>80500000</v>
      </c>
      <c r="D68" s="15" t="s">
        <v>102</v>
      </c>
      <c r="E68" s="19">
        <f>15000-7774-2295-1833-72-66</f>
        <v>2960</v>
      </c>
      <c r="F68" s="15" t="s">
        <v>85</v>
      </c>
      <c r="G68" s="15" t="s">
        <v>4</v>
      </c>
      <c r="H68" s="15" t="s">
        <v>3</v>
      </c>
      <c r="I68" s="15" t="s">
        <v>55</v>
      </c>
      <c r="J68" s="18"/>
      <c r="K68" s="18"/>
      <c r="L68" s="18"/>
      <c r="M68" s="18"/>
      <c r="N68" s="18"/>
    </row>
    <row r="69" spans="1:14" s="5" customFormat="1" ht="49.5" customHeight="1">
      <c r="A69" s="15">
        <v>67</v>
      </c>
      <c r="B69" s="15" t="s">
        <v>109</v>
      </c>
      <c r="C69" s="15">
        <v>90700000</v>
      </c>
      <c r="D69" s="15" t="s">
        <v>107</v>
      </c>
      <c r="E69" s="19">
        <f>600+372</f>
        <v>972</v>
      </c>
      <c r="F69" s="15" t="s">
        <v>85</v>
      </c>
      <c r="G69" s="15" t="s">
        <v>4</v>
      </c>
      <c r="H69" s="15" t="s">
        <v>3</v>
      </c>
      <c r="I69" s="15" t="s">
        <v>143</v>
      </c>
      <c r="J69" s="18"/>
      <c r="K69" s="18"/>
      <c r="L69" s="18"/>
      <c r="M69" s="18"/>
      <c r="N69" s="18"/>
    </row>
    <row r="70" spans="1:14" s="5" customFormat="1" ht="49.5" customHeight="1">
      <c r="A70" s="15">
        <v>68</v>
      </c>
      <c r="B70" s="15" t="s">
        <v>23</v>
      </c>
      <c r="C70" s="15">
        <v>92200000</v>
      </c>
      <c r="D70" s="15" t="s">
        <v>52</v>
      </c>
      <c r="E70" s="19">
        <v>108</v>
      </c>
      <c r="F70" s="15" t="s">
        <v>85</v>
      </c>
      <c r="G70" s="15" t="s">
        <v>4</v>
      </c>
      <c r="H70" s="15" t="s">
        <v>3</v>
      </c>
      <c r="I70" s="15" t="s">
        <v>55</v>
      </c>
      <c r="J70" s="18"/>
      <c r="K70" s="18"/>
      <c r="L70" s="18"/>
      <c r="M70" s="18"/>
      <c r="N70" s="18"/>
    </row>
    <row r="71" spans="1:14" s="5" customFormat="1" ht="49.5" customHeight="1">
      <c r="A71" s="15">
        <v>69</v>
      </c>
      <c r="B71" s="15" t="s">
        <v>24</v>
      </c>
      <c r="C71" s="15">
        <v>98300000</v>
      </c>
      <c r="D71" s="15" t="s">
        <v>53</v>
      </c>
      <c r="E71" s="19">
        <v>50</v>
      </c>
      <c r="F71" s="15" t="s">
        <v>85</v>
      </c>
      <c r="G71" s="15" t="s">
        <v>5</v>
      </c>
      <c r="H71" s="15" t="s">
        <v>3</v>
      </c>
      <c r="I71" s="15" t="s">
        <v>55</v>
      </c>
      <c r="J71" s="18"/>
      <c r="K71" s="18"/>
      <c r="L71" s="18"/>
      <c r="M71" s="18"/>
      <c r="N71" s="18"/>
    </row>
    <row r="72" spans="1:14" s="10" customFormat="1" ht="24" customHeight="1">
      <c r="A72" s="6"/>
      <c r="B72" s="11" t="s">
        <v>79</v>
      </c>
      <c r="C72" s="7"/>
      <c r="D72" s="12"/>
      <c r="E72" s="13">
        <f>SUM(E3:E71)</f>
        <v>232112.59999999998</v>
      </c>
      <c r="F72" s="13"/>
      <c r="G72" s="13"/>
      <c r="H72" s="13"/>
      <c r="I72" s="13"/>
      <c r="J72" s="18"/>
      <c r="K72" s="18"/>
      <c r="L72" s="18"/>
      <c r="M72" s="18"/>
      <c r="N72" s="18"/>
    </row>
    <row r="73" s="18" customFormat="1" ht="12.75"/>
    <row r="74" spans="3:4" s="20" customFormat="1" ht="12.75">
      <c r="C74" s="21"/>
      <c r="D74" s="21"/>
    </row>
    <row r="75" spans="3:5" s="14" customFormat="1" ht="12.75">
      <c r="C75" s="17"/>
      <c r="D75" s="17"/>
      <c r="E75" s="22"/>
    </row>
    <row r="76" spans="3:5" s="14" customFormat="1" ht="12.75">
      <c r="C76" s="17"/>
      <c r="D76" s="17"/>
      <c r="E76" s="17"/>
    </row>
    <row r="77" spans="3:8" s="14" customFormat="1" ht="12.75">
      <c r="C77" s="17"/>
      <c r="D77" s="17"/>
      <c r="H77" s="17"/>
    </row>
    <row r="78" s="14" customFormat="1" ht="12.75">
      <c r="E78" s="17"/>
    </row>
    <row r="79" s="14" customFormat="1" ht="12.75"/>
    <row r="80" s="14" customFormat="1" ht="12.75"/>
    <row r="81" s="14" customFormat="1" ht="12.75"/>
    <row r="82" s="14" customFormat="1" ht="12.75"/>
    <row r="83" s="14" customFormat="1" ht="12.75"/>
    <row r="84" s="14" customFormat="1" ht="12.75"/>
    <row r="86" ht="12.75">
      <c r="B86" s="14"/>
    </row>
  </sheetData>
  <sheetProtection formatCells="0" formatColumns="0" formatRows="0" insertColumns="0" insertRows="0" insertHyperlinks="0" deleteColumns="0" deleteRows="0" sort="0" autoFilter="0" pivotTables="0"/>
  <autoFilter ref="A2:I72"/>
  <mergeCells count="1">
    <mergeCell ref="A1:I1"/>
  </mergeCells>
  <printOptions/>
  <pageMargins left="0.42" right="0.37" top="0.75" bottom="0.75" header="0.3" footer="0.3"/>
  <pageSetup horizontalDpi="600" verticalDpi="600" orientation="portrait" scale="5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State Procurement Agency</dc:creator>
  <cp:keywords/>
  <dc:description/>
  <cp:lastModifiedBy>Maka Tsenteradze</cp:lastModifiedBy>
  <cp:lastPrinted>2024-01-24T12:58:35Z</cp:lastPrinted>
  <dcterms:created xsi:type="dcterms:W3CDTF">2015-07-21T13:10:24Z</dcterms:created>
  <dcterms:modified xsi:type="dcterms:W3CDTF">2024-01-24T13:09:52Z</dcterms:modified>
  <cp:category/>
  <cp:version/>
  <cp:contentType/>
  <cp:contentStatus/>
</cp:coreProperties>
</file>